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tabRatio="781" activeTab="4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  <sheet name="Индивидуальные" sheetId="39" r:id="rId5"/>
    <sheet name="Лист1" sheetId="42" r:id="rId6"/>
  </sheets>
  <definedNames>
    <definedName name="_xlnm._FilterDatabase" localSheetId="1" hidden="1">'ЖК Волга Лайф'!$A$2:$K$3</definedName>
  </definedNames>
  <calcPr calcId="145621"/>
</workbook>
</file>

<file path=xl/calcChain.xml><?xml version="1.0" encoding="utf-8"?>
<calcChain xmlns="http://schemas.openxmlformats.org/spreadsheetml/2006/main">
  <c r="E7" i="32" l="1"/>
  <c r="C7" i="32"/>
  <c r="C5" i="32"/>
  <c r="J20" i="35"/>
  <c r="I20" i="35"/>
  <c r="H20" i="35"/>
  <c r="G20" i="35"/>
  <c r="F20" i="35"/>
  <c r="E20" i="35"/>
  <c r="D20" i="35"/>
  <c r="C20" i="35"/>
  <c r="J19" i="35"/>
  <c r="H19" i="35"/>
  <c r="F19" i="35"/>
  <c r="D19" i="35"/>
  <c r="I17" i="35"/>
  <c r="I16" i="35"/>
  <c r="G17" i="35"/>
  <c r="G16" i="35"/>
  <c r="E17" i="35"/>
  <c r="E16" i="35"/>
  <c r="C17" i="35"/>
  <c r="C16" i="35"/>
  <c r="I12" i="35"/>
  <c r="I11" i="35"/>
  <c r="G12" i="35"/>
  <c r="G11" i="35"/>
  <c r="E12" i="35"/>
  <c r="E11" i="35"/>
  <c r="C12" i="35"/>
  <c r="C11" i="35"/>
  <c r="C10" i="35"/>
  <c r="I8" i="35"/>
  <c r="I7" i="35"/>
  <c r="G8" i="35"/>
  <c r="G7" i="35"/>
  <c r="E8" i="35"/>
  <c r="E7" i="35"/>
  <c r="C8" i="35"/>
  <c r="C7" i="35"/>
  <c r="J14" i="35"/>
  <c r="H14" i="35"/>
  <c r="F14" i="35"/>
  <c r="D14" i="35"/>
  <c r="J6" i="39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12" i="41"/>
  <c r="I15" i="35" l="1"/>
  <c r="G15" i="35"/>
  <c r="E15" i="35"/>
  <c r="C15" i="35"/>
  <c r="I10" i="35"/>
  <c r="G10" i="35"/>
  <c r="E10" i="35"/>
  <c r="I6" i="35"/>
  <c r="G6" i="35"/>
  <c r="E6" i="35"/>
  <c r="C6" i="35"/>
  <c r="J8" i="36" l="1"/>
  <c r="H8" i="36"/>
  <c r="F8" i="36"/>
  <c r="D8" i="36"/>
  <c r="J6" i="36"/>
  <c r="J7" i="36"/>
  <c r="J5" i="36"/>
  <c r="H6" i="36"/>
  <c r="H7" i="36"/>
  <c r="H5" i="36"/>
  <c r="F6" i="36"/>
  <c r="F7" i="36"/>
  <c r="F5" i="36"/>
  <c r="D6" i="36"/>
  <c r="D7" i="36"/>
  <c r="D5" i="36"/>
  <c r="I12" i="36" l="1"/>
  <c r="G12" i="36"/>
  <c r="E12" i="36"/>
  <c r="C12" i="36"/>
  <c r="J15" i="35" l="1"/>
  <c r="J16" i="35"/>
  <c r="H16" i="35"/>
  <c r="F16" i="35"/>
  <c r="D16" i="35"/>
  <c r="I4" i="41" l="1"/>
  <c r="I5" i="41"/>
  <c r="I6" i="41"/>
  <c r="I7" i="41"/>
  <c r="I8" i="41"/>
  <c r="I9" i="41"/>
  <c r="I10" i="41"/>
  <c r="I11" i="41"/>
  <c r="I3" i="41"/>
  <c r="F15" i="35" l="1"/>
  <c r="D15" i="35"/>
  <c r="H15" i="35"/>
  <c r="J4" i="39" l="1"/>
  <c r="D3" i="36" l="1"/>
  <c r="J14" i="36" l="1"/>
  <c r="F14" i="36"/>
  <c r="J12" i="36"/>
  <c r="J13" i="36"/>
  <c r="J11" i="36"/>
  <c r="J17" i="35" l="1"/>
  <c r="H17" i="35"/>
  <c r="F17" i="35"/>
  <c r="D17" i="35"/>
  <c r="H12" i="36" l="1"/>
  <c r="H13" i="36"/>
  <c r="H14" i="36"/>
  <c r="H11" i="36"/>
  <c r="F12" i="36"/>
  <c r="F13" i="36"/>
  <c r="F11" i="36"/>
  <c r="D12" i="36"/>
  <c r="D13" i="36"/>
  <c r="D14" i="36"/>
  <c r="D11" i="36"/>
  <c r="F36" i="32" l="1"/>
  <c r="D36" i="32"/>
  <c r="F35" i="32"/>
  <c r="D35" i="32"/>
  <c r="F34" i="32"/>
  <c r="D34" i="32"/>
  <c r="F33" i="32"/>
  <c r="D33" i="32"/>
  <c r="D32" i="32"/>
  <c r="F31" i="32"/>
  <c r="D31" i="32"/>
  <c r="D30" i="32"/>
  <c r="F29" i="32"/>
  <c r="D29" i="32"/>
  <c r="F28" i="32"/>
  <c r="D28" i="32"/>
  <c r="F27" i="32"/>
  <c r="D27" i="32"/>
  <c r="F26" i="32"/>
  <c r="D26" i="32"/>
  <c r="D25" i="32"/>
  <c r="F24" i="32"/>
  <c r="D24" i="32"/>
  <c r="D23" i="32"/>
  <c r="F22" i="32"/>
  <c r="D22" i="32"/>
  <c r="F21" i="32"/>
  <c r="D21" i="32"/>
  <c r="F20" i="32"/>
  <c r="D20" i="32"/>
  <c r="D19" i="32"/>
  <c r="F18" i="32"/>
  <c r="D18" i="32"/>
  <c r="F17" i="32"/>
  <c r="D17" i="32"/>
  <c r="F16" i="32"/>
  <c r="D16" i="32"/>
  <c r="D15" i="32"/>
  <c r="F14" i="32"/>
  <c r="D14" i="32"/>
  <c r="F13" i="32"/>
  <c r="D13" i="32"/>
  <c r="F12" i="32"/>
  <c r="D12" i="32"/>
  <c r="D11" i="32"/>
  <c r="F10" i="32"/>
  <c r="D10" i="32"/>
  <c r="F9" i="32"/>
  <c r="D9" i="32"/>
  <c r="F8" i="32"/>
  <c r="D8" i="32"/>
  <c r="F7" i="32"/>
  <c r="D7" i="32"/>
  <c r="F6" i="32"/>
  <c r="D6" i="32"/>
  <c r="D5" i="32"/>
  <c r="D42" i="32" l="1"/>
  <c r="D39" i="32"/>
  <c r="F43" i="32" l="1"/>
  <c r="D43" i="32"/>
  <c r="F41" i="32"/>
  <c r="D41" i="32"/>
  <c r="F40" i="32"/>
  <c r="D40" i="32"/>
  <c r="J10" i="35" l="1"/>
  <c r="J11" i="35"/>
  <c r="J12" i="35"/>
  <c r="J9" i="35"/>
  <c r="H12" i="35" l="1"/>
  <c r="F12" i="35"/>
  <c r="D12" i="35"/>
  <c r="H9" i="35"/>
  <c r="F9" i="35"/>
  <c r="D9" i="35"/>
  <c r="D3" i="35" l="1"/>
  <c r="D4" i="35"/>
  <c r="F4" i="35"/>
  <c r="H4" i="35"/>
  <c r="J4" i="35"/>
  <c r="D6" i="35"/>
  <c r="F6" i="35"/>
  <c r="H6" i="35"/>
  <c r="J6" i="35"/>
  <c r="D7" i="35"/>
  <c r="F7" i="35"/>
  <c r="H7" i="35"/>
  <c r="J7" i="35"/>
  <c r="D8" i="35"/>
  <c r="F8" i="35"/>
  <c r="H8" i="35"/>
  <c r="J8" i="35"/>
  <c r="H10" i="35"/>
  <c r="H11" i="35"/>
  <c r="F10" i="35" l="1"/>
  <c r="F11" i="35"/>
  <c r="D11" i="35"/>
  <c r="D10" i="35"/>
</calcChain>
</file>

<file path=xl/sharedStrings.xml><?xml version="1.0" encoding="utf-8"?>
<sst xmlns="http://schemas.openxmlformats.org/spreadsheetml/2006/main" count="325" uniqueCount="100">
  <si>
    <t>Объект</t>
  </si>
  <si>
    <t>с ремонтом</t>
  </si>
  <si>
    <t>Площадь кв.м.</t>
  </si>
  <si>
    <t xml:space="preserve">Площадь 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</si>
  <si>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</si>
  <si>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</si>
  <si>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</si>
  <si>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</si>
  <si>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</si>
  <si>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</si>
  <si>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</si>
  <si>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</si>
  <si>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</si>
  <si>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</si>
  <si>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 3 секция 2к</t>
  </si>
  <si>
    <t>ул. Левитана, д.4, 2к, 1-4 секция</t>
  </si>
  <si>
    <t>ул. Левитана, д.4, студия, 6 секция</t>
  </si>
  <si>
    <t>ул. Левитана, д.2, 2к, 2 секция</t>
  </si>
  <si>
    <t>ул. Левитана, д.2, 3к, 2 секция</t>
  </si>
  <si>
    <t>Дом</t>
  </si>
  <si>
    <t>Секция</t>
  </si>
  <si>
    <t>Номер квартиры</t>
  </si>
  <si>
    <t>Этаж</t>
  </si>
  <si>
    <t>Кол-во комнат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</si>
  <si>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</si>
  <si>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</si>
  <si>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</si>
  <si>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</si>
  <si>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</si>
  <si>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</si>
  <si>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</si>
  <si>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</si>
  <si>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Объект недвижимости</t>
  </si>
  <si>
    <t>1к. квартира</t>
  </si>
  <si>
    <t>Кв.м.</t>
  </si>
  <si>
    <t xml:space="preserve">Этаж 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</si>
  <si>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</si>
  <si>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</si>
  <si>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</si>
  <si>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</si>
  <si>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</si>
  <si>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оплата для АН 2%, скидка 1 000 руб. с кв.м. за Наличные</t>
  </si>
  <si>
    <t>Волга Лайф</t>
  </si>
  <si>
    <t>ул. Левитана, д.2, студия, 1 секция</t>
  </si>
  <si>
    <t>ул. Левитана, д.2, 2к, 1 секция</t>
  </si>
  <si>
    <t>ул. Левитана, д.2, 3к, 1 секция</t>
  </si>
  <si>
    <t>ул. Новочеркасская, 49 (дом 14) 1 секция 1к</t>
  </si>
  <si>
    <t>ул. Новочеркасская, 49 (дом 14) 1 секция студия</t>
  </si>
  <si>
    <t>ул. Новочеркасская, 49 (дом 14) 1 секция 2к</t>
  </si>
  <si>
    <t>28 МД 1к</t>
  </si>
  <si>
    <t>28 МД 2к</t>
  </si>
  <si>
    <t>28 МД 3к</t>
  </si>
  <si>
    <t>8 МД 1к</t>
  </si>
  <si>
    <t>евроремонт</t>
  </si>
  <si>
    <t>9 МД студия</t>
  </si>
  <si>
    <t>9 МД 1к</t>
  </si>
  <si>
    <t>10 МД студия</t>
  </si>
  <si>
    <t>10 МД 1к</t>
  </si>
  <si>
    <t>10 МД 2к</t>
  </si>
  <si>
    <t>13 МД 1к</t>
  </si>
  <si>
    <t>14 МД 1к</t>
  </si>
  <si>
    <t>15 МД 1к</t>
  </si>
  <si>
    <t>16 МД 1к</t>
  </si>
  <si>
    <t>17 МД 1к</t>
  </si>
  <si>
    <t xml:space="preserve">18 МД студия </t>
  </si>
  <si>
    <t xml:space="preserve">19 МД студия </t>
  </si>
  <si>
    <t>19 МД студия</t>
  </si>
  <si>
    <t xml:space="preserve">19 МД 1к </t>
  </si>
  <si>
    <t xml:space="preserve">19 МД 2к </t>
  </si>
  <si>
    <t>Отложенный ремонт</t>
  </si>
  <si>
    <t>кв. 106, 17 ВЛ</t>
  </si>
  <si>
    <t>Примечание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</si>
  <si>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</si>
  <si>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</si>
  <si>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</si>
  <si>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с ремонтом + кухня</t>
  </si>
  <si>
    <t>ул. Левитана, д.2, 3к, 3 секция</t>
  </si>
  <si>
    <t>Цена кв.м. 7-17 этаж</t>
  </si>
  <si>
    <t>Цена кв.м. 18 этаж</t>
  </si>
  <si>
    <t>ул. Левитана, д.2, 2к, 3 секция</t>
  </si>
  <si>
    <t>кв. 652, 16 ВЛ</t>
  </si>
  <si>
    <t>1к квартира</t>
  </si>
  <si>
    <t xml:space="preserve">с ремонтом </t>
  </si>
  <si>
    <t>Стандартный ремонт</t>
  </si>
  <si>
    <t>Дорогой ремонт + кухня</t>
  </si>
  <si>
    <t>ДКП подписан 05.04</t>
  </si>
  <si>
    <t>ДКП подписан 13.03 ждём мат. Капитал</t>
  </si>
  <si>
    <t>дом № 19, г. Тверь, район ст. Дорошиха, ул. Театралов и п. Черкассы</t>
  </si>
  <si>
    <t>кв. 382, 19ВЛ</t>
  </si>
  <si>
    <t>1 квартира</t>
  </si>
  <si>
    <t>ДКП подписан 06.04</t>
  </si>
  <si>
    <t xml:space="preserve">ОСК снимает обременение с квартиры и клиент выходит на сделку </t>
  </si>
  <si>
    <t>Забронирована, выходят на сделку</t>
  </si>
  <si>
    <t>ул. Левитана, д.2, студия, 3 секция</t>
  </si>
  <si>
    <t>ул. Левитана, д.2, студия, 4 секция</t>
  </si>
  <si>
    <t>ул. Левитана, д.2, 3к, 4 секция</t>
  </si>
  <si>
    <t>Ценообразование Акционных квартир с 08.04.2023г., БЕЗ РЕМОНТА Комиссия АН 2 %, скидка 1 000 руб. с кв.м. за Наличные</t>
  </si>
  <si>
    <t>Ценообразование с  08.04.2023г., оплата для АН 2%, скидка 1 000 руб. с кв.м. за Наличные</t>
  </si>
  <si>
    <t>Ценообразование с 08.04.2023г.,  оплата для АН 2%, скидка 1 000 руб. с кв.м. за Наличные</t>
  </si>
  <si>
    <t>Ценообразование ЖК Медовый с 08.04.2023г.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</si>
</sst>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9" tint="0.59999389629810485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7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9" fillId="0" borderId="4" xfId="0" applyFont="1" applyBorder="1"/>
    <xf numFmtId="3" fontId="19" fillId="0" borderId="1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2" xfId="0" applyFont="1" applyBorder="1"/>
    <xf numFmtId="3" fontId="19" fillId="0" borderId="3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20" fillId="2" borderId="0" xfId="0" applyFont="1" applyFill="1" applyAlignment="1">
      <alignment horizontal="left"/>
    </xf>
    <xf numFmtId="3" fontId="19" fillId="3" borderId="1" xfId="0" applyNumberFormat="1" applyFont="1" applyFill="1" applyBorder="1" applyAlignment="1">
      <alignment horizontal="center"/>
    </xf>
    <xf numFmtId="3" fontId="19" fillId="3" borderId="3" xfId="0" applyNumberFormat="1" applyFont="1" applyFill="1" applyBorder="1" applyAlignment="1">
      <alignment horizontal="center"/>
    </xf>
    <xf numFmtId="3" fontId="19" fillId="3" borderId="17" xfId="0" applyNumberFormat="1" applyFont="1" applyFill="1" applyBorder="1" applyAlignment="1">
      <alignment horizontal="center"/>
    </xf>
    <xf numFmtId="0" fontId="18" fillId="2" borderId="4" xfId="0" applyFont="1" applyFill="1" applyBorder="1"/>
    <xf numFmtId="0" fontId="18" fillId="2" borderId="3" xfId="0" applyFont="1" applyFill="1" applyBorder="1" applyAlignment="1">
      <alignment horizontal="center"/>
    </xf>
    <xf numFmtId="0" fontId="19" fillId="0" borderId="0" xfId="0" applyFont="1"/>
    <xf numFmtId="0" fontId="19" fillId="2" borderId="0" xfId="0" applyFont="1" applyFill="1"/>
    <xf numFmtId="0" fontId="19" fillId="0" borderId="0" xfId="0" applyFont="1" applyAlignment="1">
      <alignment horizontal="center"/>
    </xf>
    <xf numFmtId="0" fontId="19" fillId="0" borderId="23" xfId="0" applyFont="1" applyBorder="1"/>
    <xf numFmtId="3" fontId="19" fillId="3" borderId="18" xfId="0" applyNumberFormat="1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3" fontId="18" fillId="2" borderId="17" xfId="0" applyNumberFormat="1" applyFont="1" applyFill="1" applyBorder="1" applyAlignment="1">
      <alignment horizontal="center"/>
    </xf>
    <xf numFmtId="3" fontId="18" fillId="2" borderId="3" xfId="0" applyNumberFormat="1" applyFont="1" applyFill="1" applyBorder="1" applyAlignment="1">
      <alignment horizontal="center"/>
    </xf>
    <xf numFmtId="3" fontId="18" fillId="3" borderId="3" xfId="0" applyNumberFormat="1" applyFont="1" applyFill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3" borderId="17" xfId="0" applyNumberFormat="1" applyFont="1" applyFill="1" applyBorder="1" applyAlignment="1">
      <alignment horizontal="center"/>
    </xf>
    <xf numFmtId="3" fontId="18" fillId="3" borderId="1" xfId="0" applyNumberFormat="1" applyFon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0" fontId="21" fillId="3" borderId="15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 wrapText="1"/>
    </xf>
    <xf numFmtId="0" fontId="18" fillId="2" borderId="13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2" borderId="6" xfId="0" applyFont="1" applyFill="1" applyBorder="1"/>
    <xf numFmtId="0" fontId="18" fillId="2" borderId="5" xfId="0" applyFont="1" applyFill="1" applyBorder="1" applyAlignment="1">
      <alignment horizontal="center"/>
    </xf>
    <xf numFmtId="3" fontId="0" fillId="0" borderId="0" xfId="0" applyNumberFormat="1"/>
    <xf numFmtId="0" fontId="21" fillId="3" borderId="9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3" fontId="19" fillId="0" borderId="17" xfId="0" applyNumberFormat="1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3" fontId="18" fillId="3" borderId="7" xfId="0" applyNumberFormat="1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center"/>
    </xf>
    <xf numFmtId="2" fontId="19" fillId="2" borderId="1" xfId="0" applyNumberFormat="1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3" fontId="18" fillId="2" borderId="7" xfId="0" applyNumberFormat="1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8" fillId="0" borderId="0" xfId="16"/>
    <xf numFmtId="0" fontId="8" fillId="0" borderId="0" xfId="16" applyAlignment="1">
      <alignment horizontal="center"/>
    </xf>
    <xf numFmtId="0" fontId="7" fillId="0" borderId="0" xfId="18"/>
    <xf numFmtId="0" fontId="24" fillId="0" borderId="2" xfId="17" applyFont="1" applyBorder="1" applyAlignment="1">
      <alignment horizontal="center" vertical="center" wrapText="1"/>
    </xf>
    <xf numFmtId="2" fontId="23" fillId="0" borderId="27" xfId="17" applyNumberFormat="1" applyBorder="1" applyAlignment="1">
      <alignment horizontal="center"/>
    </xf>
    <xf numFmtId="0" fontId="7" fillId="0" borderId="0" xfId="18" applyAlignment="1">
      <alignment horizontal="center"/>
    </xf>
    <xf numFmtId="0" fontId="23" fillId="0" borderId="2" xfId="17" applyBorder="1" applyAlignment="1">
      <alignment horizontal="center"/>
    </xf>
    <xf numFmtId="0" fontId="22" fillId="5" borderId="1" xfId="16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8" fillId="0" borderId="1" xfId="19" applyFont="1" applyBorder="1"/>
    <xf numFmtId="0" fontId="18" fillId="0" borderId="1" xfId="19" applyFont="1" applyBorder="1" applyAlignment="1">
      <alignment horizontal="center"/>
    </xf>
    <xf numFmtId="3" fontId="18" fillId="0" borderId="1" xfId="19" applyNumberFormat="1" applyFont="1" applyBorder="1" applyAlignment="1">
      <alignment horizontal="center"/>
    </xf>
    <xf numFmtId="0" fontId="26" fillId="0" borderId="1" xfId="16" applyFont="1" applyBorder="1" applyAlignment="1">
      <alignment horizontal="center" vertical="center"/>
    </xf>
    <xf numFmtId="14" fontId="18" fillId="0" borderId="1" xfId="19" applyNumberFormat="1" applyFont="1" applyBorder="1" applyAlignment="1">
      <alignment horizontal="center"/>
    </xf>
    <xf numFmtId="0" fontId="27" fillId="5" borderId="1" xfId="16" applyFont="1" applyFill="1" applyBorder="1" applyAlignment="1">
      <alignment horizontal="center" vertical="center" wrapText="1"/>
    </xf>
    <xf numFmtId="0" fontId="5" fillId="0" borderId="0" xfId="16" applyFont="1"/>
    <xf numFmtId="0" fontId="20" fillId="2" borderId="0" xfId="0" applyFont="1" applyFill="1"/>
    <xf numFmtId="0" fontId="24" fillId="0" borderId="2" xfId="17" applyFont="1" applyBorder="1" applyAlignment="1">
      <alignment horizontal="center" vertical="center"/>
    </xf>
    <xf numFmtId="0" fontId="24" fillId="0" borderId="1" xfId="17" applyFont="1" applyBorder="1" applyAlignment="1">
      <alignment horizontal="center" vertical="center"/>
    </xf>
    <xf numFmtId="0" fontId="23" fillId="4" borderId="26" xfId="17" applyFill="1" applyBorder="1"/>
    <xf numFmtId="3" fontId="7" fillId="0" borderId="1" xfId="18" applyNumberFormat="1" applyBorder="1" applyAlignment="1">
      <alignment horizontal="center"/>
    </xf>
    <xf numFmtId="0" fontId="28" fillId="2" borderId="0" xfId="0" applyFont="1" applyFill="1"/>
    <xf numFmtId="2" fontId="19" fillId="0" borderId="7" xfId="0" applyNumberFormat="1" applyFont="1" applyBorder="1" applyAlignment="1">
      <alignment horizontal="center"/>
    </xf>
    <xf numFmtId="3" fontId="19" fillId="0" borderId="7" xfId="0" applyNumberFormat="1" applyFont="1" applyBorder="1" applyAlignment="1">
      <alignment horizontal="center"/>
    </xf>
    <xf numFmtId="3" fontId="19" fillId="3" borderId="7" xfId="0" applyNumberFormat="1" applyFont="1" applyFill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2" fontId="19" fillId="2" borderId="14" xfId="0" applyNumberFormat="1" applyFont="1" applyFill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3" borderId="14" xfId="0" applyNumberFormat="1" applyFont="1" applyFill="1" applyBorder="1" applyAlignment="1">
      <alignment horizontal="center"/>
    </xf>
    <xf numFmtId="0" fontId="18" fillId="2" borderId="29" xfId="0" applyFont="1" applyFill="1" applyBorder="1"/>
    <xf numFmtId="0" fontId="18" fillId="2" borderId="28" xfId="0" applyFont="1" applyFill="1" applyBorder="1" applyAlignment="1">
      <alignment horizontal="center"/>
    </xf>
    <xf numFmtId="3" fontId="18" fillId="0" borderId="31" xfId="0" applyNumberFormat="1" applyFont="1" applyBorder="1" applyAlignment="1">
      <alignment horizontal="center"/>
    </xf>
    <xf numFmtId="3" fontId="18" fillId="3" borderId="31" xfId="0" applyNumberFormat="1" applyFont="1" applyFill="1" applyBorder="1" applyAlignment="1">
      <alignment horizontal="center"/>
    </xf>
    <xf numFmtId="3" fontId="18" fillId="2" borderId="31" xfId="0" applyNumberFormat="1" applyFont="1" applyFill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3" borderId="12" xfId="0" applyFont="1" applyFill="1" applyBorder="1"/>
    <xf numFmtId="0" fontId="18" fillId="3" borderId="3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3" fontId="4" fillId="0" borderId="1" xfId="20" applyNumberFormat="1" applyBorder="1" applyAlignment="1">
      <alignment horizontal="center" vertical="center"/>
    </xf>
    <xf numFmtId="0" fontId="19" fillId="0" borderId="25" xfId="0" applyFont="1" applyBorder="1" applyAlignment="1">
      <alignment horizontal="center"/>
    </xf>
    <xf numFmtId="2" fontId="19" fillId="0" borderId="32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3" borderId="32" xfId="0" applyNumberFormat="1" applyFont="1" applyFill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2" fontId="19" fillId="6" borderId="3" xfId="0" applyNumberFormat="1" applyFont="1" applyFill="1" applyBorder="1" applyAlignment="1">
      <alignment horizontal="center"/>
    </xf>
    <xf numFmtId="3" fontId="19" fillId="6" borderId="3" xfId="0" applyNumberFormat="1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2" fontId="19" fillId="6" borderId="1" xfId="0" applyNumberFormat="1" applyFont="1" applyFill="1" applyBorder="1" applyAlignment="1">
      <alignment horizontal="center"/>
    </xf>
    <xf numFmtId="3" fontId="19" fillId="6" borderId="1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2" fontId="19" fillId="0" borderId="18" xfId="0" applyNumberFormat="1" applyFont="1" applyBorder="1" applyAlignment="1">
      <alignment horizontal="center"/>
    </xf>
    <xf numFmtId="3" fontId="19" fillId="0" borderId="18" xfId="0" applyNumberFormat="1" applyFont="1" applyBorder="1" applyAlignment="1">
      <alignment horizontal="center"/>
    </xf>
    <xf numFmtId="2" fontId="19" fillId="2" borderId="18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29" xfId="0" applyFont="1" applyFill="1" applyBorder="1" applyAlignment="1">
      <alignment horizontal="center"/>
    </xf>
    <xf numFmtId="2" fontId="19" fillId="6" borderId="28" xfId="0" applyNumberFormat="1" applyFont="1" applyFill="1" applyBorder="1" applyAlignment="1">
      <alignment horizontal="center"/>
    </xf>
    <xf numFmtId="3" fontId="19" fillId="6" borderId="28" xfId="0" applyNumberFormat="1" applyFont="1" applyFill="1" applyBorder="1" applyAlignment="1">
      <alignment horizontal="center"/>
    </xf>
    <xf numFmtId="0" fontId="19" fillId="6" borderId="30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23" fillId="0" borderId="1" xfId="17" applyBorder="1" applyAlignment="1">
      <alignment horizontal="center"/>
    </xf>
    <xf numFmtId="0" fontId="2" fillId="0" borderId="1" xfId="18" applyFont="1" applyBorder="1" applyAlignment="1">
      <alignment horizontal="center"/>
    </xf>
    <xf numFmtId="0" fontId="17" fillId="0" borderId="1" xfId="18" applyFont="1" applyBorder="1" applyAlignment="1">
      <alignment horizontal="center"/>
    </xf>
    <xf numFmtId="0" fontId="7" fillId="7" borderId="1" xfId="18" applyFill="1" applyBorder="1" applyAlignment="1">
      <alignment horizontal="center"/>
    </xf>
    <xf numFmtId="0" fontId="18" fillId="3" borderId="22" xfId="0" applyFont="1" applyFill="1" applyBorder="1" applyAlignment="1">
      <alignment horizontal="center"/>
    </xf>
    <xf numFmtId="3" fontId="7" fillId="0" borderId="0" xfId="18" applyNumberFormat="1"/>
    <xf numFmtId="0" fontId="29" fillId="0" borderId="4" xfId="0" applyFont="1" applyBorder="1"/>
    <xf numFmtId="2" fontId="29" fillId="0" borderId="1" xfId="0" applyNumberFormat="1" applyFont="1" applyBorder="1" applyAlignment="1">
      <alignment horizontal="center" wrapText="1"/>
    </xf>
    <xf numFmtId="0" fontId="29" fillId="0" borderId="0" xfId="0" applyFont="1"/>
    <xf numFmtId="0" fontId="29" fillId="0" borderId="5" xfId="0" applyFont="1" applyBorder="1" applyAlignment="1">
      <alignment horizontal="center"/>
    </xf>
    <xf numFmtId="0" fontId="0" fillId="0" borderId="35" xfId="0" applyBorder="1"/>
    <xf numFmtId="0" fontId="0" fillId="0" borderId="35" xfId="0" applyBorder="1" applyAlignment="1">
      <alignment horizontal="center"/>
    </xf>
    <xf numFmtId="3" fontId="29" fillId="0" borderId="2" xfId="0" applyNumberFormat="1" applyFont="1" applyBorder="1" applyAlignment="1">
      <alignment horizontal="center"/>
    </xf>
    <xf numFmtId="3" fontId="29" fillId="3" borderId="1" xfId="0" applyNumberFormat="1" applyFont="1" applyFill="1" applyBorder="1" applyAlignment="1">
      <alignment horizontal="center"/>
    </xf>
    <xf numFmtId="0" fontId="0" fillId="0" borderId="36" xfId="0" applyBorder="1"/>
    <xf numFmtId="0" fontId="0" fillId="0" borderId="37" xfId="0" applyBorder="1" applyAlignment="1">
      <alignment horizontal="center"/>
    </xf>
    <xf numFmtId="0" fontId="19" fillId="0" borderId="6" xfId="0" applyFont="1" applyBorder="1"/>
    <xf numFmtId="2" fontId="19" fillId="0" borderId="7" xfId="0" applyNumberFormat="1" applyFont="1" applyBorder="1" applyAlignment="1">
      <alignment horizontal="center" wrapText="1"/>
    </xf>
    <xf numFmtId="3" fontId="19" fillId="0" borderId="38" xfId="0" applyNumberFormat="1" applyFont="1" applyBorder="1" applyAlignment="1">
      <alignment horizontal="center"/>
    </xf>
    <xf numFmtId="3" fontId="19" fillId="0" borderId="1" xfId="18" applyNumberFormat="1" applyFon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3" borderId="21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0" borderId="1" xfId="18" applyFont="1" applyBorder="1" applyAlignment="1">
      <alignment horizontal="center"/>
    </xf>
    <xf numFmtId="3" fontId="31" fillId="3" borderId="1" xfId="0" applyNumberFormat="1" applyFont="1" applyFill="1" applyBorder="1" applyAlignment="1">
      <alignment horizontal="center"/>
    </xf>
    <xf numFmtId="3" fontId="31" fillId="3" borderId="2" xfId="0" applyNumberFormat="1" applyFont="1" applyFill="1" applyBorder="1" applyAlignment="1">
      <alignment horizontal="center"/>
    </xf>
    <xf numFmtId="0" fontId="30" fillId="2" borderId="15" xfId="0" applyFont="1" applyFill="1" applyBorder="1"/>
    <xf numFmtId="0" fontId="30" fillId="0" borderId="16" xfId="0" applyFont="1" applyBorder="1" applyAlignment="1">
      <alignment horizontal="center"/>
    </xf>
    <xf numFmtId="3" fontId="30" fillId="0" borderId="21" xfId="0" applyNumberFormat="1" applyFont="1" applyBorder="1" applyAlignment="1">
      <alignment horizontal="center"/>
    </xf>
    <xf numFmtId="3" fontId="30" fillId="3" borderId="21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" xfId="19" applyFont="1" applyBorder="1"/>
    <xf numFmtId="0" fontId="18" fillId="0" borderId="3" xfId="19" applyFont="1" applyBorder="1" applyAlignment="1">
      <alignment horizontal="center"/>
    </xf>
    <xf numFmtId="3" fontId="18" fillId="0" borderId="3" xfId="19" applyNumberFormat="1" applyFont="1" applyBorder="1" applyAlignment="1">
      <alignment horizontal="center"/>
    </xf>
    <xf numFmtId="0" fontId="26" fillId="0" borderId="3" xfId="16" applyFont="1" applyBorder="1" applyAlignment="1">
      <alignment horizontal="center" vertical="center"/>
    </xf>
    <xf numFmtId="14" fontId="18" fillId="0" borderId="3" xfId="19" applyNumberFormat="1" applyFont="1" applyBorder="1" applyAlignment="1">
      <alignment horizontal="center"/>
    </xf>
    <xf numFmtId="0" fontId="18" fillId="0" borderId="18" xfId="19" applyFont="1" applyBorder="1"/>
    <xf numFmtId="0" fontId="18" fillId="0" borderId="18" xfId="19" applyFont="1" applyBorder="1" applyAlignment="1">
      <alignment horizontal="center"/>
    </xf>
    <xf numFmtId="3" fontId="18" fillId="0" borderId="18" xfId="19" applyNumberFormat="1" applyFont="1" applyBorder="1" applyAlignment="1">
      <alignment horizontal="center"/>
    </xf>
    <xf numFmtId="0" fontId="26" fillId="0" borderId="18" xfId="16" applyFont="1" applyBorder="1" applyAlignment="1">
      <alignment horizontal="center" vertical="center"/>
    </xf>
    <xf numFmtId="14" fontId="18" fillId="0" borderId="18" xfId="19" applyNumberFormat="1" applyFont="1" applyBorder="1" applyAlignment="1">
      <alignment horizontal="center"/>
    </xf>
    <xf numFmtId="0" fontId="32" fillId="0" borderId="0" xfId="18" applyFont="1"/>
    <xf numFmtId="0" fontId="0" fillId="0" borderId="39" xfId="0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0" borderId="40" xfId="0" applyBorder="1"/>
    <xf numFmtId="0" fontId="0" fillId="0" borderId="41" xfId="0" applyBorder="1" applyAlignment="1">
      <alignment horizontal="center"/>
    </xf>
    <xf numFmtId="0" fontId="18" fillId="2" borderId="15" xfId="0" applyFont="1" applyFill="1" applyBorder="1"/>
    <xf numFmtId="0" fontId="18" fillId="0" borderId="16" xfId="0" applyFont="1" applyBorder="1" applyAlignment="1">
      <alignment horizontal="center"/>
    </xf>
    <xf numFmtId="3" fontId="18" fillId="0" borderId="21" xfId="0" applyNumberFormat="1" applyFont="1" applyBorder="1" applyAlignment="1">
      <alignment horizontal="center"/>
    </xf>
    <xf numFmtId="3" fontId="18" fillId="3" borderId="21" xfId="0" applyNumberFormat="1" applyFont="1" applyFill="1" applyBorder="1" applyAlignment="1">
      <alignment horizontal="center"/>
    </xf>
    <xf numFmtId="3" fontId="18" fillId="3" borderId="16" xfId="0" applyNumberFormat="1" applyFont="1" applyFill="1" applyBorder="1" applyAlignment="1">
      <alignment horizontal="center"/>
    </xf>
    <xf numFmtId="3" fontId="18" fillId="2" borderId="21" xfId="0" applyNumberFormat="1" applyFont="1" applyFill="1" applyBorder="1" applyAlignment="1">
      <alignment horizontal="center"/>
    </xf>
    <xf numFmtId="3" fontId="18" fillId="2" borderId="16" xfId="0" applyNumberFormat="1" applyFont="1" applyFill="1" applyBorder="1" applyAlignment="1">
      <alignment horizontal="center"/>
    </xf>
    <xf numFmtId="0" fontId="18" fillId="2" borderId="22" xfId="0" applyFont="1" applyFill="1" applyBorder="1" applyAlignment="1">
      <alignment horizontal="center"/>
    </xf>
    <xf numFmtId="0" fontId="23" fillId="0" borderId="2" xfId="17" applyBorder="1"/>
    <xf numFmtId="0" fontId="23" fillId="0" borderId="26" xfId="17" applyBorder="1"/>
    <xf numFmtId="0" fontId="24" fillId="0" borderId="1" xfId="17" applyFont="1" applyBorder="1" applyAlignment="1">
      <alignment vertical="center" wrapText="1"/>
    </xf>
    <xf numFmtId="0" fontId="25" fillId="4" borderId="1" xfId="17" applyFont="1" applyFill="1" applyBorder="1"/>
  </cellXfs>
  <cellStyles count="40">
    <cellStyle name="Обычный" xfId="0" builtinId="0"/>
    <cellStyle name="Обычный 10" xfId="20"/>
    <cellStyle name="Обычный 10 2" xfId="39"/>
    <cellStyle name="Обычный 2" xfId="1"/>
    <cellStyle name="Обычный 2 2" xfId="2"/>
    <cellStyle name="Обычный 2 2 2" xfId="5"/>
    <cellStyle name="Обычный 2 2 2 2" xfId="11"/>
    <cellStyle name="Обычный 2 2 2 2 2" xfId="31"/>
    <cellStyle name="Обычный 2 2 2 3" xfId="25"/>
    <cellStyle name="Обычный 2 2 3" xfId="8"/>
    <cellStyle name="Обычный 2 2 3 2" xfId="28"/>
    <cellStyle name="Обычный 2 2 4" xfId="22"/>
    <cellStyle name="Обычный 2 3" xfId="4"/>
    <cellStyle name="Обычный 2 3 2" xfId="10"/>
    <cellStyle name="Обычный 2 3 2 2" xfId="30"/>
    <cellStyle name="Обычный 2 3 3" xfId="24"/>
    <cellStyle name="Обычный 2 4" xfId="7"/>
    <cellStyle name="Обычный 2 4 2" xfId="27"/>
    <cellStyle name="Обычный 2 5" xfId="21"/>
    <cellStyle name="Обычный 3" xfId="3"/>
    <cellStyle name="Обычный 3 2" xfId="6"/>
    <cellStyle name="Обычный 3 2 2" xfId="12"/>
    <cellStyle name="Обычный 3 2 2 2" xfId="32"/>
    <cellStyle name="Обычный 3 2 3" xfId="26"/>
    <cellStyle name="Обычный 3 3" xfId="9"/>
    <cellStyle name="Обычный 3 3 2" xfId="29"/>
    <cellStyle name="Обычный 3 4" xfId="23"/>
    <cellStyle name="Обычный 4" xfId="13"/>
    <cellStyle name="Обычный 4 2" xfId="33"/>
    <cellStyle name="Обычный 5" xfId="14"/>
    <cellStyle name="Обычный 5 2" xfId="34"/>
    <cellStyle name="Обычный 6" xfId="15"/>
    <cellStyle name="Обычный 6 2" xfId="35"/>
    <cellStyle name="Обычный 7" xfId="16"/>
    <cellStyle name="Обычный 7 2" xfId="36"/>
    <cellStyle name="Обычный 8" xfId="18"/>
    <cellStyle name="Обычный 8 2" xfId="37"/>
    <cellStyle name="Обычный 9" xfId="19"/>
    <cellStyle name="Обычный 9 2" xfId="38"/>
    <cellStyle name="Обычный_Лист1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7"/>
  <sheetViews>
    <sheetView zoomScale="90" zoomScaleNormal="90" workbookViewId="0"/>
  </sheetViews>
  <sheetFormatPr defaultRowHeight="15" x14ac:dyDescent="0.25"/>
  <cols>
    <col min="1" max="1" width="7.5703125" customWidth="1"/>
    <col min="2" max="2" width="27.85546875" customWidth="1"/>
    <col min="7" max="7" width="11" customWidth="1"/>
    <col min="8" max="8" width="11.42578125" customWidth="1"/>
    <col min="9" max="9" width="14.85546875" customWidth="1"/>
    <col min="10" max="10" width="12.140625" customWidth="1"/>
    <col min="11" max="11" width="17.140625" customWidth="1"/>
    <col min="12" max="12" width="14.28515625" customWidth="1"/>
    <col min="13" max="13" width="31" customWidth="1"/>
    <col min="14" max="14" width="12.85546875" customWidth="1"/>
    <col min="15" max="15" width="15.85546875" customWidth="1"/>
    <col min="16" max="16" width="26" customWidth="1"/>
  </cols>
  <sheetData>
    <row r="1" spans="1:15" s="61" customFormat="1" ht="18.75" x14ac:dyDescent="0.3">
      <c r="A1" s="14" t="s">
        <v>96</v>
      </c>
      <c r="J1" s="62"/>
    </row>
    <row r="2" spans="1:15" s="61" customFormat="1" ht="75" x14ac:dyDescent="0.25">
      <c r="A2" s="68" t="s">
        <v>28</v>
      </c>
      <c r="B2" s="68" t="s">
        <v>19</v>
      </c>
      <c r="C2" s="68" t="s">
        <v>20</v>
      </c>
      <c r="D2" s="68" t="s">
        <v>21</v>
      </c>
      <c r="E2" s="68" t="s">
        <v>22</v>
      </c>
      <c r="F2" s="68" t="s">
        <v>23</v>
      </c>
      <c r="G2" s="68" t="s">
        <v>36</v>
      </c>
      <c r="H2" s="68" t="s">
        <v>39</v>
      </c>
      <c r="I2" s="75" t="s">
        <v>40</v>
      </c>
      <c r="J2" s="68" t="s">
        <v>29</v>
      </c>
      <c r="K2" s="68" t="s">
        <v>30</v>
      </c>
      <c r="L2" s="69" t="s">
        <v>6</v>
      </c>
    </row>
    <row r="3" spans="1:15" x14ac:dyDescent="0.25">
      <c r="A3" s="44">
        <v>1</v>
      </c>
      <c r="B3" s="70" t="s">
        <v>37</v>
      </c>
      <c r="C3" s="71">
        <v>1</v>
      </c>
      <c r="D3" s="71">
        <v>4</v>
      </c>
      <c r="E3" s="71">
        <v>2</v>
      </c>
      <c r="F3" s="71">
        <v>1</v>
      </c>
      <c r="G3" s="71">
        <v>35.57</v>
      </c>
      <c r="H3" s="72">
        <v>76725.527129603593</v>
      </c>
      <c r="I3" s="72">
        <f>H3*G3</f>
        <v>2729127</v>
      </c>
      <c r="J3" s="73" t="s">
        <v>31</v>
      </c>
      <c r="K3" s="74">
        <v>44676</v>
      </c>
      <c r="L3" s="71" t="s">
        <v>38</v>
      </c>
      <c r="M3" s="76"/>
      <c r="O3" s="47"/>
    </row>
    <row r="4" spans="1:15" x14ac:dyDescent="0.25">
      <c r="A4" s="44">
        <v>2</v>
      </c>
      <c r="B4" s="70" t="s">
        <v>37</v>
      </c>
      <c r="C4" s="71">
        <v>1</v>
      </c>
      <c r="D4" s="71">
        <v>10</v>
      </c>
      <c r="E4" s="71">
        <v>3</v>
      </c>
      <c r="F4" s="71">
        <v>1</v>
      </c>
      <c r="G4" s="71">
        <v>35.57</v>
      </c>
      <c r="H4" s="72">
        <v>76725.527129603593</v>
      </c>
      <c r="I4" s="72">
        <f t="shared" ref="I4:I11" si="0">H4*G4</f>
        <v>2729127</v>
      </c>
      <c r="J4" s="73" t="s">
        <v>31</v>
      </c>
      <c r="K4" s="74">
        <v>44676</v>
      </c>
      <c r="L4" s="71" t="s">
        <v>38</v>
      </c>
      <c r="M4" s="76"/>
      <c r="O4" s="47"/>
    </row>
    <row r="5" spans="1:15" x14ac:dyDescent="0.25">
      <c r="A5" s="44">
        <v>3</v>
      </c>
      <c r="B5" s="70" t="s">
        <v>37</v>
      </c>
      <c r="C5" s="71">
        <v>1</v>
      </c>
      <c r="D5" s="71">
        <v>34</v>
      </c>
      <c r="E5" s="71">
        <v>7</v>
      </c>
      <c r="F5" s="71">
        <v>1</v>
      </c>
      <c r="G5" s="71">
        <v>35.57</v>
      </c>
      <c r="H5" s="72">
        <v>76725.527129603593</v>
      </c>
      <c r="I5" s="72">
        <f t="shared" si="0"/>
        <v>2729127</v>
      </c>
      <c r="J5" s="73" t="s">
        <v>31</v>
      </c>
      <c r="K5" s="74">
        <v>44676</v>
      </c>
      <c r="L5" s="71" t="s">
        <v>38</v>
      </c>
      <c r="M5" s="76"/>
      <c r="O5" s="47"/>
    </row>
    <row r="6" spans="1:15" x14ac:dyDescent="0.25">
      <c r="A6" s="44">
        <v>4</v>
      </c>
      <c r="B6" s="70" t="s">
        <v>37</v>
      </c>
      <c r="C6" s="71">
        <v>1</v>
      </c>
      <c r="D6" s="71">
        <v>52</v>
      </c>
      <c r="E6" s="71">
        <v>10</v>
      </c>
      <c r="F6" s="71">
        <v>1</v>
      </c>
      <c r="G6" s="71">
        <v>35.57</v>
      </c>
      <c r="H6" s="72">
        <v>76725.527129603593</v>
      </c>
      <c r="I6" s="72">
        <f t="shared" si="0"/>
        <v>2729127</v>
      </c>
      <c r="J6" s="73" t="s">
        <v>31</v>
      </c>
      <c r="K6" s="74">
        <v>44676</v>
      </c>
      <c r="L6" s="71" t="s">
        <v>38</v>
      </c>
      <c r="M6" s="76"/>
      <c r="O6" s="47"/>
    </row>
    <row r="7" spans="1:15" x14ac:dyDescent="0.25">
      <c r="A7" s="44">
        <v>5</v>
      </c>
      <c r="B7" s="70" t="s">
        <v>37</v>
      </c>
      <c r="C7" s="71">
        <v>1</v>
      </c>
      <c r="D7" s="71">
        <v>58</v>
      </c>
      <c r="E7" s="71">
        <v>11</v>
      </c>
      <c r="F7" s="71">
        <v>1</v>
      </c>
      <c r="G7" s="71">
        <v>35.57</v>
      </c>
      <c r="H7" s="72">
        <v>76725.527129603593</v>
      </c>
      <c r="I7" s="72">
        <f t="shared" si="0"/>
        <v>2729127</v>
      </c>
      <c r="J7" s="73" t="s">
        <v>31</v>
      </c>
      <c r="K7" s="74">
        <v>44676</v>
      </c>
      <c r="L7" s="71" t="s">
        <v>38</v>
      </c>
      <c r="M7" s="76"/>
      <c r="O7" s="47"/>
    </row>
    <row r="8" spans="1:15" x14ac:dyDescent="0.25">
      <c r="A8" s="44">
        <v>6</v>
      </c>
      <c r="B8" s="70" t="s">
        <v>37</v>
      </c>
      <c r="C8" s="71">
        <v>1</v>
      </c>
      <c r="D8" s="71">
        <v>64</v>
      </c>
      <c r="E8" s="71">
        <v>12</v>
      </c>
      <c r="F8" s="71">
        <v>1</v>
      </c>
      <c r="G8" s="71">
        <v>35.57</v>
      </c>
      <c r="H8" s="72">
        <v>76725.527129603593</v>
      </c>
      <c r="I8" s="72">
        <f t="shared" si="0"/>
        <v>2729127</v>
      </c>
      <c r="J8" s="73" t="s">
        <v>31</v>
      </c>
      <c r="K8" s="74">
        <v>44676</v>
      </c>
      <c r="L8" s="71" t="s">
        <v>38</v>
      </c>
      <c r="M8" s="76"/>
      <c r="O8" s="47"/>
    </row>
    <row r="9" spans="1:15" x14ac:dyDescent="0.25">
      <c r="A9" s="44">
        <v>7</v>
      </c>
      <c r="B9" s="70" t="s">
        <v>37</v>
      </c>
      <c r="C9" s="71">
        <v>1</v>
      </c>
      <c r="D9" s="71">
        <v>70</v>
      </c>
      <c r="E9" s="71">
        <v>13</v>
      </c>
      <c r="F9" s="71">
        <v>1</v>
      </c>
      <c r="G9" s="71">
        <v>35.57</v>
      </c>
      <c r="H9" s="72">
        <v>76725.527129603593</v>
      </c>
      <c r="I9" s="72">
        <f t="shared" si="0"/>
        <v>2729127</v>
      </c>
      <c r="J9" s="73" t="s">
        <v>31</v>
      </c>
      <c r="K9" s="74">
        <v>44676</v>
      </c>
      <c r="L9" s="71" t="s">
        <v>38</v>
      </c>
      <c r="M9" s="76"/>
      <c r="O9" s="47"/>
    </row>
    <row r="10" spans="1:15" x14ac:dyDescent="0.25">
      <c r="A10" s="44">
        <v>8</v>
      </c>
      <c r="B10" s="70" t="s">
        <v>37</v>
      </c>
      <c r="C10" s="71">
        <v>1</v>
      </c>
      <c r="D10" s="71">
        <v>76</v>
      </c>
      <c r="E10" s="71">
        <v>14</v>
      </c>
      <c r="F10" s="71">
        <v>1</v>
      </c>
      <c r="G10" s="71">
        <v>35.57</v>
      </c>
      <c r="H10" s="72">
        <v>76725.527129603593</v>
      </c>
      <c r="I10" s="72">
        <f t="shared" si="0"/>
        <v>2729127</v>
      </c>
      <c r="J10" s="73" t="s">
        <v>31</v>
      </c>
      <c r="K10" s="74">
        <v>44676</v>
      </c>
      <c r="L10" s="71" t="s">
        <v>38</v>
      </c>
      <c r="M10" s="76"/>
      <c r="O10" s="47"/>
    </row>
    <row r="11" spans="1:15" ht="15.75" thickBot="1" x14ac:dyDescent="0.3">
      <c r="A11" s="44">
        <v>9</v>
      </c>
      <c r="B11" s="161" t="s">
        <v>37</v>
      </c>
      <c r="C11" s="162">
        <v>1</v>
      </c>
      <c r="D11" s="162">
        <v>94</v>
      </c>
      <c r="E11" s="162">
        <v>17</v>
      </c>
      <c r="F11" s="162">
        <v>1</v>
      </c>
      <c r="G11" s="162">
        <v>35.57</v>
      </c>
      <c r="H11" s="163">
        <v>76725.527129603593</v>
      </c>
      <c r="I11" s="163">
        <f t="shared" si="0"/>
        <v>2729127</v>
      </c>
      <c r="J11" s="164" t="s">
        <v>31</v>
      </c>
      <c r="K11" s="165">
        <v>44676</v>
      </c>
      <c r="L11" s="162" t="s">
        <v>38</v>
      </c>
      <c r="M11" s="76"/>
      <c r="O11" s="47"/>
    </row>
    <row r="12" spans="1:15" ht="15.75" thickTop="1" x14ac:dyDescent="0.25">
      <c r="A12" s="155">
        <v>10</v>
      </c>
      <c r="B12" s="156" t="s">
        <v>87</v>
      </c>
      <c r="C12" s="157">
        <v>1</v>
      </c>
      <c r="D12" s="157">
        <v>2</v>
      </c>
      <c r="E12" s="157">
        <v>2</v>
      </c>
      <c r="F12" s="157">
        <v>1</v>
      </c>
      <c r="G12" s="157">
        <v>37.090000000000003</v>
      </c>
      <c r="H12" s="158">
        <v>76726</v>
      </c>
      <c r="I12" s="158">
        <f>H12*G12</f>
        <v>2845767.3400000003</v>
      </c>
      <c r="J12" s="159" t="s">
        <v>31</v>
      </c>
      <c r="K12" s="160">
        <v>45026</v>
      </c>
      <c r="L12" s="157" t="s">
        <v>38</v>
      </c>
      <c r="M12" s="76"/>
      <c r="O12" s="47"/>
    </row>
    <row r="13" spans="1:15" x14ac:dyDescent="0.25">
      <c r="A13" s="155">
        <v>11</v>
      </c>
      <c r="B13" s="70" t="s">
        <v>87</v>
      </c>
      <c r="C13" s="71">
        <v>1</v>
      </c>
      <c r="D13" s="71">
        <v>8</v>
      </c>
      <c r="E13" s="71">
        <v>3</v>
      </c>
      <c r="F13" s="71">
        <v>1</v>
      </c>
      <c r="G13" s="71">
        <v>37.090000000000003</v>
      </c>
      <c r="H13" s="158">
        <v>76726</v>
      </c>
      <c r="I13" s="158">
        <f t="shared" ref="I13:I37" si="1">H13*G13</f>
        <v>2845767.3400000003</v>
      </c>
      <c r="J13" s="73" t="s">
        <v>31</v>
      </c>
      <c r="K13" s="74">
        <v>45026</v>
      </c>
      <c r="L13" s="71" t="s">
        <v>38</v>
      </c>
      <c r="M13" s="76"/>
      <c r="O13" s="47"/>
    </row>
    <row r="14" spans="1:15" x14ac:dyDescent="0.25">
      <c r="A14" s="155">
        <v>12</v>
      </c>
      <c r="B14" s="70" t="s">
        <v>87</v>
      </c>
      <c r="C14" s="71">
        <v>1</v>
      </c>
      <c r="D14" s="71">
        <v>14</v>
      </c>
      <c r="E14" s="71">
        <v>4</v>
      </c>
      <c r="F14" s="71">
        <v>1</v>
      </c>
      <c r="G14" s="71">
        <v>37.090000000000003</v>
      </c>
      <c r="H14" s="158">
        <v>76726</v>
      </c>
      <c r="I14" s="158">
        <f t="shared" si="1"/>
        <v>2845767.3400000003</v>
      </c>
      <c r="J14" s="73" t="s">
        <v>31</v>
      </c>
      <c r="K14" s="74">
        <v>45026</v>
      </c>
      <c r="L14" s="71" t="s">
        <v>38</v>
      </c>
      <c r="M14" s="76"/>
      <c r="O14" s="47"/>
    </row>
    <row r="15" spans="1:15" x14ac:dyDescent="0.25">
      <c r="A15" s="155">
        <v>13</v>
      </c>
      <c r="B15" s="70" t="s">
        <v>87</v>
      </c>
      <c r="C15" s="71">
        <v>1</v>
      </c>
      <c r="D15" s="71">
        <v>20</v>
      </c>
      <c r="E15" s="71">
        <v>5</v>
      </c>
      <c r="F15" s="71">
        <v>1</v>
      </c>
      <c r="G15" s="71">
        <v>37.090000000000003</v>
      </c>
      <c r="H15" s="158">
        <v>76726</v>
      </c>
      <c r="I15" s="158">
        <f t="shared" si="1"/>
        <v>2845767.3400000003</v>
      </c>
      <c r="J15" s="73" t="s">
        <v>31</v>
      </c>
      <c r="K15" s="74">
        <v>45026</v>
      </c>
      <c r="L15" s="71" t="s">
        <v>38</v>
      </c>
      <c r="M15" s="76"/>
      <c r="O15" s="47"/>
    </row>
    <row r="16" spans="1:15" x14ac:dyDescent="0.25">
      <c r="A16" s="155">
        <v>14</v>
      </c>
      <c r="B16" s="70" t="s">
        <v>87</v>
      </c>
      <c r="C16" s="71">
        <v>1</v>
      </c>
      <c r="D16" s="71">
        <v>26</v>
      </c>
      <c r="E16" s="71">
        <v>6</v>
      </c>
      <c r="F16" s="71">
        <v>1</v>
      </c>
      <c r="G16" s="71">
        <v>37.090000000000003</v>
      </c>
      <c r="H16" s="158">
        <v>76726</v>
      </c>
      <c r="I16" s="158">
        <f t="shared" si="1"/>
        <v>2845767.3400000003</v>
      </c>
      <c r="J16" s="73" t="s">
        <v>31</v>
      </c>
      <c r="K16" s="74">
        <v>45026</v>
      </c>
      <c r="L16" s="71" t="s">
        <v>38</v>
      </c>
      <c r="M16" s="76"/>
      <c r="O16" s="47"/>
    </row>
    <row r="17" spans="1:15" x14ac:dyDescent="0.25">
      <c r="A17" s="155">
        <v>15</v>
      </c>
      <c r="B17" s="70" t="s">
        <v>87</v>
      </c>
      <c r="C17" s="71">
        <v>1</v>
      </c>
      <c r="D17" s="71">
        <v>32</v>
      </c>
      <c r="E17" s="71">
        <v>7</v>
      </c>
      <c r="F17" s="71">
        <v>1</v>
      </c>
      <c r="G17" s="71">
        <v>37.090000000000003</v>
      </c>
      <c r="H17" s="158">
        <v>76726</v>
      </c>
      <c r="I17" s="158">
        <f t="shared" si="1"/>
        <v>2845767.3400000003</v>
      </c>
      <c r="J17" s="73" t="s">
        <v>31</v>
      </c>
      <c r="K17" s="74">
        <v>45026</v>
      </c>
      <c r="L17" s="71" t="s">
        <v>38</v>
      </c>
      <c r="M17" s="76"/>
      <c r="O17" s="47"/>
    </row>
    <row r="18" spans="1:15" x14ac:dyDescent="0.25">
      <c r="A18" s="155">
        <v>16</v>
      </c>
      <c r="B18" s="70" t="s">
        <v>87</v>
      </c>
      <c r="C18" s="71">
        <v>1</v>
      </c>
      <c r="D18" s="71">
        <v>38</v>
      </c>
      <c r="E18" s="71">
        <v>8</v>
      </c>
      <c r="F18" s="71">
        <v>1</v>
      </c>
      <c r="G18" s="71">
        <v>37.090000000000003</v>
      </c>
      <c r="H18" s="158">
        <v>76726</v>
      </c>
      <c r="I18" s="158">
        <f t="shared" si="1"/>
        <v>2845767.3400000003</v>
      </c>
      <c r="J18" s="73" t="s">
        <v>31</v>
      </c>
      <c r="K18" s="74">
        <v>45026</v>
      </c>
      <c r="L18" s="71" t="s">
        <v>38</v>
      </c>
      <c r="M18" s="76"/>
      <c r="O18" s="47"/>
    </row>
    <row r="19" spans="1:15" x14ac:dyDescent="0.25">
      <c r="A19" s="155">
        <v>17</v>
      </c>
      <c r="B19" s="70" t="s">
        <v>87</v>
      </c>
      <c r="C19" s="71">
        <v>1</v>
      </c>
      <c r="D19" s="71">
        <v>44</v>
      </c>
      <c r="E19" s="71">
        <v>9</v>
      </c>
      <c r="F19" s="71">
        <v>1</v>
      </c>
      <c r="G19" s="71">
        <v>37.090000000000003</v>
      </c>
      <c r="H19" s="158">
        <v>76726</v>
      </c>
      <c r="I19" s="158">
        <f t="shared" si="1"/>
        <v>2845767.3400000003</v>
      </c>
      <c r="J19" s="73" t="s">
        <v>31</v>
      </c>
      <c r="K19" s="74">
        <v>45026</v>
      </c>
      <c r="L19" s="71" t="s">
        <v>38</v>
      </c>
      <c r="M19" s="76"/>
      <c r="O19" s="47"/>
    </row>
    <row r="20" spans="1:15" x14ac:dyDescent="0.25">
      <c r="A20" s="155">
        <v>18</v>
      </c>
      <c r="B20" s="70" t="s">
        <v>87</v>
      </c>
      <c r="C20" s="71">
        <v>1</v>
      </c>
      <c r="D20" s="71">
        <v>50</v>
      </c>
      <c r="E20" s="71">
        <v>10</v>
      </c>
      <c r="F20" s="71">
        <v>1</v>
      </c>
      <c r="G20" s="71">
        <v>37.090000000000003</v>
      </c>
      <c r="H20" s="158">
        <v>76726</v>
      </c>
      <c r="I20" s="158">
        <f t="shared" si="1"/>
        <v>2845767.3400000003</v>
      </c>
      <c r="J20" s="73" t="s">
        <v>31</v>
      </c>
      <c r="K20" s="74">
        <v>45026</v>
      </c>
      <c r="L20" s="71" t="s">
        <v>38</v>
      </c>
      <c r="M20" s="76"/>
      <c r="O20" s="47"/>
    </row>
    <row r="21" spans="1:15" x14ac:dyDescent="0.25">
      <c r="A21" s="155">
        <v>19</v>
      </c>
      <c r="B21" s="70" t="s">
        <v>87</v>
      </c>
      <c r="C21" s="71">
        <v>1</v>
      </c>
      <c r="D21" s="71">
        <v>56</v>
      </c>
      <c r="E21" s="71">
        <v>11</v>
      </c>
      <c r="F21" s="71">
        <v>1</v>
      </c>
      <c r="G21" s="71">
        <v>37.090000000000003</v>
      </c>
      <c r="H21" s="158">
        <v>76726</v>
      </c>
      <c r="I21" s="158">
        <f t="shared" si="1"/>
        <v>2845767.3400000003</v>
      </c>
      <c r="J21" s="73" t="s">
        <v>31</v>
      </c>
      <c r="K21" s="74">
        <v>45026</v>
      </c>
      <c r="L21" s="71" t="s">
        <v>38</v>
      </c>
      <c r="M21" s="76"/>
      <c r="O21" s="47"/>
    </row>
    <row r="22" spans="1:15" x14ac:dyDescent="0.25">
      <c r="A22" s="155">
        <v>20</v>
      </c>
      <c r="B22" s="70" t="s">
        <v>87</v>
      </c>
      <c r="C22" s="71">
        <v>1</v>
      </c>
      <c r="D22" s="71">
        <v>62</v>
      </c>
      <c r="E22" s="71">
        <v>12</v>
      </c>
      <c r="F22" s="71">
        <v>1</v>
      </c>
      <c r="G22" s="71">
        <v>37.090000000000003</v>
      </c>
      <c r="H22" s="158">
        <v>76726</v>
      </c>
      <c r="I22" s="158">
        <f t="shared" si="1"/>
        <v>2845767.3400000003</v>
      </c>
      <c r="J22" s="73" t="s">
        <v>31</v>
      </c>
      <c r="K22" s="74">
        <v>45026</v>
      </c>
      <c r="L22" s="71" t="s">
        <v>38</v>
      </c>
      <c r="M22" s="76"/>
      <c r="O22" s="47"/>
    </row>
    <row r="23" spans="1:15" x14ac:dyDescent="0.25">
      <c r="A23" s="155">
        <v>21</v>
      </c>
      <c r="B23" s="70" t="s">
        <v>87</v>
      </c>
      <c r="C23" s="71">
        <v>1</v>
      </c>
      <c r="D23" s="71">
        <v>68</v>
      </c>
      <c r="E23" s="71">
        <v>13</v>
      </c>
      <c r="F23" s="71">
        <v>1</v>
      </c>
      <c r="G23" s="71">
        <v>37.090000000000003</v>
      </c>
      <c r="H23" s="158">
        <v>76726</v>
      </c>
      <c r="I23" s="158">
        <f t="shared" si="1"/>
        <v>2845767.3400000003</v>
      </c>
      <c r="J23" s="73" t="s">
        <v>31</v>
      </c>
      <c r="K23" s="74">
        <v>45026</v>
      </c>
      <c r="L23" s="71" t="s">
        <v>38</v>
      </c>
      <c r="M23" s="76"/>
      <c r="O23" s="47"/>
    </row>
    <row r="24" spans="1:15" x14ac:dyDescent="0.25">
      <c r="A24" s="155">
        <v>22</v>
      </c>
      <c r="B24" s="70" t="s">
        <v>87</v>
      </c>
      <c r="C24" s="71">
        <v>1</v>
      </c>
      <c r="D24" s="71">
        <v>74</v>
      </c>
      <c r="E24" s="71">
        <v>14</v>
      </c>
      <c r="F24" s="71">
        <v>1</v>
      </c>
      <c r="G24" s="71">
        <v>37.090000000000003</v>
      </c>
      <c r="H24" s="158">
        <v>76726</v>
      </c>
      <c r="I24" s="158">
        <f t="shared" si="1"/>
        <v>2845767.3400000003</v>
      </c>
      <c r="J24" s="73" t="s">
        <v>31</v>
      </c>
      <c r="K24" s="74">
        <v>45026</v>
      </c>
      <c r="L24" s="71" t="s">
        <v>38</v>
      </c>
      <c r="M24" s="76"/>
      <c r="O24" s="47"/>
    </row>
    <row r="25" spans="1:15" x14ac:dyDescent="0.25">
      <c r="A25" s="155">
        <v>23</v>
      </c>
      <c r="B25" s="70" t="s">
        <v>87</v>
      </c>
      <c r="C25" s="71">
        <v>1</v>
      </c>
      <c r="D25" s="71">
        <v>80</v>
      </c>
      <c r="E25" s="71">
        <v>15</v>
      </c>
      <c r="F25" s="71">
        <v>1</v>
      </c>
      <c r="G25" s="71">
        <v>37.090000000000003</v>
      </c>
      <c r="H25" s="158">
        <v>76726</v>
      </c>
      <c r="I25" s="158">
        <f t="shared" si="1"/>
        <v>2845767.3400000003</v>
      </c>
      <c r="J25" s="73" t="s">
        <v>31</v>
      </c>
      <c r="K25" s="74">
        <v>45026</v>
      </c>
      <c r="L25" s="71" t="s">
        <v>38</v>
      </c>
      <c r="M25" s="76"/>
      <c r="O25" s="47"/>
    </row>
    <row r="26" spans="1:15" x14ac:dyDescent="0.25">
      <c r="A26" s="155">
        <v>24</v>
      </c>
      <c r="B26" s="70" t="s">
        <v>87</v>
      </c>
      <c r="C26" s="71">
        <v>1</v>
      </c>
      <c r="D26" s="71">
        <v>86</v>
      </c>
      <c r="E26" s="71">
        <v>16</v>
      </c>
      <c r="F26" s="71">
        <v>1</v>
      </c>
      <c r="G26" s="71">
        <v>37.090000000000003</v>
      </c>
      <c r="H26" s="158">
        <v>76726</v>
      </c>
      <c r="I26" s="158">
        <f t="shared" si="1"/>
        <v>2845767.3400000003</v>
      </c>
      <c r="J26" s="73" t="s">
        <v>31</v>
      </c>
      <c r="K26" s="74">
        <v>45026</v>
      </c>
      <c r="L26" s="71" t="s">
        <v>38</v>
      </c>
      <c r="M26" s="76"/>
      <c r="O26" s="47"/>
    </row>
    <row r="27" spans="1:15" x14ac:dyDescent="0.25">
      <c r="A27" s="155">
        <v>25</v>
      </c>
      <c r="B27" s="70" t="s">
        <v>87</v>
      </c>
      <c r="C27" s="71">
        <v>1</v>
      </c>
      <c r="D27" s="71">
        <v>92</v>
      </c>
      <c r="E27" s="71">
        <v>17</v>
      </c>
      <c r="F27" s="71">
        <v>1</v>
      </c>
      <c r="G27" s="71">
        <v>37.090000000000003</v>
      </c>
      <c r="H27" s="158">
        <v>76726</v>
      </c>
      <c r="I27" s="158">
        <f t="shared" si="1"/>
        <v>2845767.3400000003</v>
      </c>
      <c r="J27" s="73" t="s">
        <v>31</v>
      </c>
      <c r="K27" s="74">
        <v>45026</v>
      </c>
      <c r="L27" s="71" t="s">
        <v>38</v>
      </c>
      <c r="M27" s="76"/>
      <c r="O27" s="47"/>
    </row>
    <row r="28" spans="1:15" x14ac:dyDescent="0.25">
      <c r="A28" s="155">
        <v>26</v>
      </c>
      <c r="B28" s="70" t="s">
        <v>87</v>
      </c>
      <c r="C28" s="71">
        <v>1</v>
      </c>
      <c r="D28" s="71">
        <v>34</v>
      </c>
      <c r="E28" s="71">
        <v>7</v>
      </c>
      <c r="F28" s="71">
        <v>1</v>
      </c>
      <c r="G28" s="71">
        <v>35.67</v>
      </c>
      <c r="H28" s="158">
        <v>76726</v>
      </c>
      <c r="I28" s="158">
        <f t="shared" si="1"/>
        <v>2736816.42</v>
      </c>
      <c r="J28" s="73" t="s">
        <v>31</v>
      </c>
      <c r="K28" s="74">
        <v>45026</v>
      </c>
      <c r="L28" s="71" t="s">
        <v>38</v>
      </c>
      <c r="M28" s="76"/>
      <c r="O28" s="47"/>
    </row>
    <row r="29" spans="1:15" x14ac:dyDescent="0.25">
      <c r="A29" s="155">
        <v>27</v>
      </c>
      <c r="B29" s="70" t="s">
        <v>87</v>
      </c>
      <c r="C29" s="71">
        <v>1</v>
      </c>
      <c r="D29" s="71">
        <v>40</v>
      </c>
      <c r="E29" s="71">
        <v>8</v>
      </c>
      <c r="F29" s="71">
        <v>1</v>
      </c>
      <c r="G29" s="71">
        <v>35.67</v>
      </c>
      <c r="H29" s="158">
        <v>76726</v>
      </c>
      <c r="I29" s="158">
        <f t="shared" si="1"/>
        <v>2736816.42</v>
      </c>
      <c r="J29" s="73" t="s">
        <v>31</v>
      </c>
      <c r="K29" s="74">
        <v>45026</v>
      </c>
      <c r="L29" s="71" t="s">
        <v>38</v>
      </c>
      <c r="M29" s="76"/>
      <c r="O29" s="47"/>
    </row>
    <row r="30" spans="1:15" x14ac:dyDescent="0.25">
      <c r="A30" s="155">
        <v>28</v>
      </c>
      <c r="B30" s="70" t="s">
        <v>87</v>
      </c>
      <c r="C30" s="71">
        <v>1</v>
      </c>
      <c r="D30" s="71">
        <v>46</v>
      </c>
      <c r="E30" s="71">
        <v>9</v>
      </c>
      <c r="F30" s="71">
        <v>1</v>
      </c>
      <c r="G30" s="71">
        <v>35.67</v>
      </c>
      <c r="H30" s="158">
        <v>76726</v>
      </c>
      <c r="I30" s="158">
        <f t="shared" si="1"/>
        <v>2736816.42</v>
      </c>
      <c r="J30" s="73" t="s">
        <v>31</v>
      </c>
      <c r="K30" s="74">
        <v>45026</v>
      </c>
      <c r="L30" s="71" t="s">
        <v>38</v>
      </c>
      <c r="M30" s="76"/>
      <c r="O30" s="47"/>
    </row>
    <row r="31" spans="1:15" x14ac:dyDescent="0.25">
      <c r="A31" s="155">
        <v>29</v>
      </c>
      <c r="B31" s="70" t="s">
        <v>87</v>
      </c>
      <c r="C31" s="71">
        <v>1</v>
      </c>
      <c r="D31" s="71">
        <v>52</v>
      </c>
      <c r="E31" s="71">
        <v>10</v>
      </c>
      <c r="F31" s="71">
        <v>1</v>
      </c>
      <c r="G31" s="71">
        <v>35.67</v>
      </c>
      <c r="H31" s="158">
        <v>76726</v>
      </c>
      <c r="I31" s="158">
        <f t="shared" si="1"/>
        <v>2736816.42</v>
      </c>
      <c r="J31" s="73" t="s">
        <v>31</v>
      </c>
      <c r="K31" s="74">
        <v>45026</v>
      </c>
      <c r="L31" s="71" t="s">
        <v>38</v>
      </c>
      <c r="M31" s="76"/>
      <c r="O31" s="47"/>
    </row>
    <row r="32" spans="1:15" x14ac:dyDescent="0.25">
      <c r="A32" s="155">
        <v>30</v>
      </c>
      <c r="B32" s="70" t="s">
        <v>87</v>
      </c>
      <c r="C32" s="71">
        <v>1</v>
      </c>
      <c r="D32" s="71">
        <v>58</v>
      </c>
      <c r="E32" s="71">
        <v>11</v>
      </c>
      <c r="F32" s="71">
        <v>1</v>
      </c>
      <c r="G32" s="71">
        <v>35.67</v>
      </c>
      <c r="H32" s="158">
        <v>76726</v>
      </c>
      <c r="I32" s="158">
        <f t="shared" si="1"/>
        <v>2736816.42</v>
      </c>
      <c r="J32" s="73" t="s">
        <v>31</v>
      </c>
      <c r="K32" s="74">
        <v>45026</v>
      </c>
      <c r="L32" s="71" t="s">
        <v>38</v>
      </c>
      <c r="M32" s="76"/>
      <c r="O32" s="47"/>
    </row>
    <row r="33" spans="1:15" x14ac:dyDescent="0.25">
      <c r="A33" s="155">
        <v>31</v>
      </c>
      <c r="B33" s="70" t="s">
        <v>87</v>
      </c>
      <c r="C33" s="71">
        <v>1</v>
      </c>
      <c r="D33" s="71">
        <v>64</v>
      </c>
      <c r="E33" s="71">
        <v>12</v>
      </c>
      <c r="F33" s="71">
        <v>1</v>
      </c>
      <c r="G33" s="71">
        <v>35.67</v>
      </c>
      <c r="H33" s="158">
        <v>76726</v>
      </c>
      <c r="I33" s="158">
        <f t="shared" si="1"/>
        <v>2736816.42</v>
      </c>
      <c r="J33" s="73" t="s">
        <v>31</v>
      </c>
      <c r="K33" s="74">
        <v>45026</v>
      </c>
      <c r="L33" s="71" t="s">
        <v>38</v>
      </c>
      <c r="M33" s="76"/>
      <c r="O33" s="47"/>
    </row>
    <row r="34" spans="1:15" x14ac:dyDescent="0.25">
      <c r="A34" s="155">
        <v>32</v>
      </c>
      <c r="B34" s="70" t="s">
        <v>87</v>
      </c>
      <c r="C34" s="71">
        <v>1</v>
      </c>
      <c r="D34" s="71">
        <v>70</v>
      </c>
      <c r="E34" s="71">
        <v>13</v>
      </c>
      <c r="F34" s="71">
        <v>1</v>
      </c>
      <c r="G34" s="71">
        <v>35.67</v>
      </c>
      <c r="H34" s="158">
        <v>76726</v>
      </c>
      <c r="I34" s="158">
        <f t="shared" si="1"/>
        <v>2736816.42</v>
      </c>
      <c r="J34" s="73" t="s">
        <v>31</v>
      </c>
      <c r="K34" s="74">
        <v>45026</v>
      </c>
      <c r="L34" s="71" t="s">
        <v>38</v>
      </c>
      <c r="M34" s="76"/>
      <c r="O34" s="47"/>
    </row>
    <row r="35" spans="1:15" x14ac:dyDescent="0.25">
      <c r="A35" s="155">
        <v>33</v>
      </c>
      <c r="B35" s="70" t="s">
        <v>87</v>
      </c>
      <c r="C35" s="71">
        <v>1</v>
      </c>
      <c r="D35" s="71">
        <v>82</v>
      </c>
      <c r="E35" s="71">
        <v>15</v>
      </c>
      <c r="F35" s="71">
        <v>1</v>
      </c>
      <c r="G35" s="71">
        <v>35.67</v>
      </c>
      <c r="H35" s="158">
        <v>76726</v>
      </c>
      <c r="I35" s="158">
        <f t="shared" si="1"/>
        <v>2736816.42</v>
      </c>
      <c r="J35" s="73" t="s">
        <v>31</v>
      </c>
      <c r="K35" s="74">
        <v>45026</v>
      </c>
      <c r="L35" s="71" t="s">
        <v>38</v>
      </c>
      <c r="M35" s="76"/>
      <c r="O35" s="47"/>
    </row>
    <row r="36" spans="1:15" x14ac:dyDescent="0.25">
      <c r="A36" s="155">
        <v>34</v>
      </c>
      <c r="B36" s="70" t="s">
        <v>87</v>
      </c>
      <c r="C36" s="71">
        <v>1</v>
      </c>
      <c r="D36" s="71">
        <v>88</v>
      </c>
      <c r="E36" s="71">
        <v>16</v>
      </c>
      <c r="F36" s="71">
        <v>1</v>
      </c>
      <c r="G36" s="71">
        <v>35.67</v>
      </c>
      <c r="H36" s="158">
        <v>76726</v>
      </c>
      <c r="I36" s="158">
        <f t="shared" si="1"/>
        <v>2736816.42</v>
      </c>
      <c r="J36" s="73" t="s">
        <v>31</v>
      </c>
      <c r="K36" s="74">
        <v>45026</v>
      </c>
      <c r="L36" s="71" t="s">
        <v>38</v>
      </c>
      <c r="M36" s="76"/>
      <c r="O36" s="47"/>
    </row>
    <row r="37" spans="1:15" x14ac:dyDescent="0.25">
      <c r="A37" s="155">
        <v>35</v>
      </c>
      <c r="B37" s="70" t="s">
        <v>87</v>
      </c>
      <c r="C37" s="71">
        <v>1</v>
      </c>
      <c r="D37" s="71">
        <v>94</v>
      </c>
      <c r="E37" s="71">
        <v>17</v>
      </c>
      <c r="F37" s="71">
        <v>1</v>
      </c>
      <c r="G37" s="71">
        <v>35.67</v>
      </c>
      <c r="H37" s="158">
        <v>76726</v>
      </c>
      <c r="I37" s="158">
        <f t="shared" si="1"/>
        <v>2736816.42</v>
      </c>
      <c r="J37" s="73" t="s">
        <v>31</v>
      </c>
      <c r="K37" s="74">
        <v>45026</v>
      </c>
      <c r="L37" s="71" t="s">
        <v>38</v>
      </c>
      <c r="M37" s="76"/>
      <c r="O37" s="47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4"/>
  <sheetViews>
    <sheetView zoomScale="90" zoomScaleNormal="90" workbookViewId="0">
      <selection activeCell="B34" sqref="B34"/>
    </sheetView>
  </sheetViews>
  <sheetFormatPr defaultColWidth="8.85546875" defaultRowHeight="15" x14ac:dyDescent="0.25"/>
  <cols>
    <col min="1" max="1" width="49.7109375" customWidth="1"/>
    <col min="2" max="2" width="10.42578125" customWidth="1"/>
    <col min="3" max="3" width="12.7109375" customWidth="1"/>
    <col min="4" max="4" width="11.5703125" customWidth="1"/>
    <col min="5" max="5" width="11.7109375" style="1" customWidth="1"/>
    <col min="6" max="6" width="11.42578125" customWidth="1"/>
    <col min="7" max="7" width="11.42578125" style="1" customWidth="1"/>
    <col min="8" max="8" width="12.7109375" style="1" customWidth="1"/>
    <col min="9" max="9" width="11.28515625" style="1" customWidth="1"/>
    <col min="10" max="10" width="11.42578125" style="1" customWidth="1"/>
    <col min="11" max="11" width="27.7109375" style="1" customWidth="1"/>
    <col min="12" max="12" width="45.28515625" customWidth="1"/>
    <col min="16" max="16" width="8.85546875" customWidth="1"/>
  </cols>
  <sheetData>
    <row r="1" spans="1:12" s="2" customFormat="1" ht="27.75" customHeight="1" thickBot="1" x14ac:dyDescent="0.35">
      <c r="A1" s="77" t="s">
        <v>97</v>
      </c>
      <c r="E1" s="4"/>
      <c r="G1" s="4"/>
      <c r="H1" s="4"/>
      <c r="I1" s="4"/>
      <c r="J1" s="4"/>
      <c r="K1" s="4"/>
    </row>
    <row r="2" spans="1:12" s="3" customFormat="1" ht="32.25" customHeight="1" thickBot="1" x14ac:dyDescent="0.3">
      <c r="A2" s="48" t="s">
        <v>0</v>
      </c>
      <c r="B2" s="49" t="s">
        <v>2</v>
      </c>
      <c r="C2" s="50" t="s">
        <v>25</v>
      </c>
      <c r="D2" s="49" t="s">
        <v>7</v>
      </c>
      <c r="E2" s="50" t="s">
        <v>24</v>
      </c>
      <c r="F2" s="49" t="s">
        <v>7</v>
      </c>
      <c r="G2" s="50" t="s">
        <v>26</v>
      </c>
      <c r="H2" s="49" t="s">
        <v>7</v>
      </c>
      <c r="I2" s="50" t="s">
        <v>27</v>
      </c>
      <c r="J2" s="49" t="s">
        <v>7</v>
      </c>
      <c r="K2" s="51" t="s">
        <v>6</v>
      </c>
    </row>
    <row r="3" spans="1:12" s="132" customFormat="1" ht="15.75" customHeight="1" thickBot="1" x14ac:dyDescent="0.3">
      <c r="A3" s="130" t="s">
        <v>14</v>
      </c>
      <c r="B3" s="131">
        <v>57.75</v>
      </c>
      <c r="C3" s="136">
        <v>76850</v>
      </c>
      <c r="D3" s="137">
        <f t="shared" ref="D3" si="0">C3*B3</f>
        <v>4438087.5</v>
      </c>
      <c r="E3" s="150"/>
      <c r="F3" s="149"/>
      <c r="G3" s="150"/>
      <c r="H3" s="150"/>
      <c r="I3" s="150"/>
      <c r="J3" s="149"/>
      <c r="K3" s="133" t="s">
        <v>1</v>
      </c>
      <c r="L3" s="132" t="s">
        <v>86</v>
      </c>
    </row>
    <row r="4" spans="1:12" ht="45" customHeight="1" thickBot="1" x14ac:dyDescent="0.3">
      <c r="A4" s="48" t="s">
        <v>0</v>
      </c>
      <c r="B4" s="49" t="s">
        <v>2</v>
      </c>
      <c r="C4" s="50" t="s">
        <v>25</v>
      </c>
      <c r="D4" s="49" t="s">
        <v>7</v>
      </c>
      <c r="E4" s="50" t="s">
        <v>24</v>
      </c>
      <c r="F4" s="49" t="s">
        <v>7</v>
      </c>
      <c r="G4" s="50" t="s">
        <v>77</v>
      </c>
      <c r="H4" s="49" t="s">
        <v>7</v>
      </c>
      <c r="I4" s="50" t="s">
        <v>78</v>
      </c>
      <c r="J4" s="49" t="s">
        <v>7</v>
      </c>
      <c r="K4" s="51" t="s">
        <v>6</v>
      </c>
    </row>
    <row r="5" spans="1:12" x14ac:dyDescent="0.25">
      <c r="A5" s="11" t="s">
        <v>47</v>
      </c>
      <c r="B5" s="42">
        <v>21.6</v>
      </c>
      <c r="C5" s="52">
        <v>107349.99999999956</v>
      </c>
      <c r="D5" s="17">
        <f>C5*B5</f>
        <v>2318759.9999999907</v>
      </c>
      <c r="E5" s="52">
        <v>107849.99999999956</v>
      </c>
      <c r="F5" s="17">
        <f>E5*B5</f>
        <v>2329559.9999999907</v>
      </c>
      <c r="G5" s="52">
        <v>108349.99999999956</v>
      </c>
      <c r="H5" s="17">
        <f>G5*B5</f>
        <v>2340359.9999999907</v>
      </c>
      <c r="I5" s="52">
        <v>107849.99999999956</v>
      </c>
      <c r="J5" s="17">
        <f>I5*B5</f>
        <v>2329559.9999999907</v>
      </c>
      <c r="K5" s="13" t="s">
        <v>83</v>
      </c>
    </row>
    <row r="6" spans="1:12" x14ac:dyDescent="0.25">
      <c r="A6" s="8" t="s">
        <v>46</v>
      </c>
      <c r="B6" s="41">
        <v>37.549999999999997</v>
      </c>
      <c r="C6" s="52">
        <v>85399.999999999985</v>
      </c>
      <c r="D6" s="17">
        <f t="shared" ref="D6:D7" si="1">C6*B6</f>
        <v>3206769.9999999991</v>
      </c>
      <c r="E6" s="52">
        <v>85899.999999999985</v>
      </c>
      <c r="F6" s="17">
        <f t="shared" ref="F6:F7" si="2">E6*B6</f>
        <v>3225544.9999999991</v>
      </c>
      <c r="G6" s="52">
        <v>86399.999999999985</v>
      </c>
      <c r="H6" s="17">
        <f t="shared" ref="H6:H7" si="3">G6*B6</f>
        <v>3244319.9999999991</v>
      </c>
      <c r="I6" s="52">
        <v>85899.999999999985</v>
      </c>
      <c r="J6" s="17">
        <f t="shared" ref="J6:J7" si="4">I6*B6</f>
        <v>3225544.9999999991</v>
      </c>
      <c r="K6" s="13" t="s">
        <v>83</v>
      </c>
    </row>
    <row r="7" spans="1:12" x14ac:dyDescent="0.25">
      <c r="A7" s="8" t="s">
        <v>48</v>
      </c>
      <c r="B7" s="41">
        <v>56.58</v>
      </c>
      <c r="C7" s="52">
        <v>78799.999999999985</v>
      </c>
      <c r="D7" s="17">
        <f t="shared" si="1"/>
        <v>4458503.9999999991</v>
      </c>
      <c r="E7" s="52">
        <v>79299.999999999985</v>
      </c>
      <c r="F7" s="17">
        <f t="shared" si="2"/>
        <v>4486793.9999999991</v>
      </c>
      <c r="G7" s="52">
        <v>79799.999999999985</v>
      </c>
      <c r="H7" s="17">
        <f t="shared" si="3"/>
        <v>4515083.9999999991</v>
      </c>
      <c r="I7" s="52">
        <v>79299.999999999985</v>
      </c>
      <c r="J7" s="17">
        <f t="shared" si="4"/>
        <v>4486793.9999999991</v>
      </c>
      <c r="K7" s="13" t="s">
        <v>83</v>
      </c>
    </row>
    <row r="8" spans="1:12" ht="15.75" thickBot="1" x14ac:dyDescent="0.3">
      <c r="A8" s="23" t="s">
        <v>48</v>
      </c>
      <c r="B8" s="141">
        <v>58.22</v>
      </c>
      <c r="C8" s="52">
        <v>79450.000000000029</v>
      </c>
      <c r="D8" s="17">
        <f>C8*B8</f>
        <v>4625579.0000000019</v>
      </c>
      <c r="E8" s="52">
        <v>79950.000000000029</v>
      </c>
      <c r="F8" s="17">
        <f>E8*B8</f>
        <v>4654689.0000000019</v>
      </c>
      <c r="G8" s="52">
        <v>80450.000000000029</v>
      </c>
      <c r="H8" s="17">
        <f>G8*B8</f>
        <v>4683799.0000000019</v>
      </c>
      <c r="I8" s="52">
        <v>79950.000000000029</v>
      </c>
      <c r="J8" s="17">
        <f>I8*B8</f>
        <v>4654689.0000000019</v>
      </c>
      <c r="K8" s="13" t="s">
        <v>83</v>
      </c>
    </row>
    <row r="9" spans="1:12" ht="16.5" thickTop="1" thickBot="1" x14ac:dyDescent="0.3">
      <c r="A9" s="138"/>
      <c r="B9" s="134"/>
      <c r="C9" s="134"/>
      <c r="D9" s="134"/>
      <c r="E9" s="135"/>
      <c r="F9" s="134"/>
      <c r="G9" s="135"/>
      <c r="H9" s="135"/>
      <c r="I9" s="135"/>
      <c r="J9" s="135"/>
      <c r="K9" s="139"/>
    </row>
    <row r="10" spans="1:12" ht="30.75" thickBot="1" x14ac:dyDescent="0.3">
      <c r="A10" s="48" t="s">
        <v>0</v>
      </c>
      <c r="B10" s="49" t="s">
        <v>2</v>
      </c>
      <c r="C10" s="50" t="s">
        <v>25</v>
      </c>
      <c r="D10" s="49" t="s">
        <v>7</v>
      </c>
      <c r="E10" s="50" t="s">
        <v>24</v>
      </c>
      <c r="F10" s="49" t="s">
        <v>7</v>
      </c>
      <c r="G10" s="50" t="s">
        <v>77</v>
      </c>
      <c r="H10" s="49" t="s">
        <v>7</v>
      </c>
      <c r="I10" s="50" t="s">
        <v>78</v>
      </c>
      <c r="J10" s="49" t="s">
        <v>7</v>
      </c>
      <c r="K10" s="51" t="s">
        <v>6</v>
      </c>
    </row>
    <row r="11" spans="1:12" x14ac:dyDescent="0.25">
      <c r="A11" s="11" t="s">
        <v>72</v>
      </c>
      <c r="B11" s="42">
        <v>21.6</v>
      </c>
      <c r="C11" s="52">
        <v>116294.444444444</v>
      </c>
      <c r="D11" s="17">
        <f>C11*B11</f>
        <v>2511959.9999999907</v>
      </c>
      <c r="E11" s="52">
        <v>116794.44444444444</v>
      </c>
      <c r="F11" s="17">
        <f>E11*B11</f>
        <v>2522760</v>
      </c>
      <c r="G11" s="52">
        <v>117294.444444444</v>
      </c>
      <c r="H11" s="17">
        <f>G11*B11</f>
        <v>2533559.9999999907</v>
      </c>
      <c r="I11" s="52">
        <v>116794.44444444444</v>
      </c>
      <c r="J11" s="17">
        <f>I11*B11</f>
        <v>2522760</v>
      </c>
      <c r="K11" s="13" t="s">
        <v>84</v>
      </c>
    </row>
    <row r="12" spans="1:12" x14ac:dyDescent="0.25">
      <c r="A12" s="8" t="s">
        <v>73</v>
      </c>
      <c r="B12" s="41">
        <v>37.549999999999997</v>
      </c>
      <c r="C12" s="52">
        <f>90294.6737683089+100+1000</f>
        <v>91394.673768308901</v>
      </c>
      <c r="D12" s="17">
        <f t="shared" ref="D12:D14" si="5">C12*B12</f>
        <v>3431869.9999999991</v>
      </c>
      <c r="E12" s="52">
        <f>90794.6737683089+100+1000</f>
        <v>91894.673768308901</v>
      </c>
      <c r="F12" s="17">
        <f t="shared" ref="F12:F14" si="6">E12*B12</f>
        <v>3450644.9999999991</v>
      </c>
      <c r="G12" s="52">
        <f>91294.6737683089+100+1000</f>
        <v>92394.673768308901</v>
      </c>
      <c r="H12" s="17">
        <f t="shared" ref="H12:H14" si="7">G12*B12</f>
        <v>3469419.9999999991</v>
      </c>
      <c r="I12" s="52">
        <f>90794.6737683089+100+1000</f>
        <v>91894.673768308901</v>
      </c>
      <c r="J12" s="17">
        <f t="shared" ref="J12:J14" si="8">I12*B12</f>
        <v>3450644.9999999991</v>
      </c>
      <c r="K12" s="13" t="s">
        <v>84</v>
      </c>
    </row>
    <row r="13" spans="1:12" x14ac:dyDescent="0.25">
      <c r="A13" s="8" t="s">
        <v>74</v>
      </c>
      <c r="B13" s="41">
        <v>56.58</v>
      </c>
      <c r="C13" s="52">
        <v>83451.113467656396</v>
      </c>
      <c r="D13" s="17">
        <f t="shared" si="5"/>
        <v>4721663.9999999991</v>
      </c>
      <c r="E13" s="52">
        <v>83951.113467656396</v>
      </c>
      <c r="F13" s="17">
        <f t="shared" si="6"/>
        <v>4749953.9999999991</v>
      </c>
      <c r="G13" s="52">
        <v>84451.113467656396</v>
      </c>
      <c r="H13" s="17">
        <f t="shared" si="7"/>
        <v>4778243.9999999991</v>
      </c>
      <c r="I13" s="52">
        <v>83951.113467656396</v>
      </c>
      <c r="J13" s="17">
        <f t="shared" si="8"/>
        <v>4749953.9999999991</v>
      </c>
      <c r="K13" s="13" t="s">
        <v>84</v>
      </c>
    </row>
    <row r="14" spans="1:12" ht="15.75" thickBot="1" x14ac:dyDescent="0.3">
      <c r="A14" s="140" t="s">
        <v>74</v>
      </c>
      <c r="B14" s="141">
        <v>58.22</v>
      </c>
      <c r="C14" s="142">
        <v>84026.434215046407</v>
      </c>
      <c r="D14" s="85">
        <f t="shared" si="5"/>
        <v>4892019.0000000019</v>
      </c>
      <c r="E14" s="142">
        <v>84526.434215046407</v>
      </c>
      <c r="F14" s="85">
        <f t="shared" si="6"/>
        <v>4921129.0000000019</v>
      </c>
      <c r="G14" s="142">
        <v>85026.434215046407</v>
      </c>
      <c r="H14" s="85">
        <f t="shared" si="7"/>
        <v>4950239.0000000019</v>
      </c>
      <c r="I14" s="142">
        <v>84526.434215046407</v>
      </c>
      <c r="J14" s="85">
        <f t="shared" si="8"/>
        <v>4921129.0000000019</v>
      </c>
      <c r="K14" s="86" t="s">
        <v>84</v>
      </c>
    </row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zoomScale="90" zoomScaleNormal="90" workbookViewId="0">
      <selection activeCell="A2" sqref="A2"/>
    </sheetView>
  </sheetViews>
  <sheetFormatPr defaultColWidth="8.85546875" defaultRowHeight="15" x14ac:dyDescent="0.25"/>
  <cols>
    <col min="1" max="1" width="33" customWidth="1"/>
    <col min="2" max="3" width="9.85546875" style="1" customWidth="1"/>
    <col min="4" max="4" width="11.140625" style="1" customWidth="1"/>
    <col min="5" max="5" width="10.85546875" style="1" customWidth="1"/>
    <col min="6" max="6" width="12" style="1" customWidth="1"/>
    <col min="7" max="7" width="12.85546875" style="1" customWidth="1"/>
    <col min="8" max="8" width="12.42578125" style="1" customWidth="1"/>
    <col min="9" max="10" width="12" style="1" customWidth="1"/>
    <col min="11" max="11" width="13" style="1" customWidth="1"/>
    <col min="12" max="12" width="32.5703125" customWidth="1"/>
  </cols>
  <sheetData>
    <row r="1" spans="1:15" s="2" customFormat="1" ht="19.5" thickBot="1" x14ac:dyDescent="0.35">
      <c r="A1" s="77" t="s">
        <v>98</v>
      </c>
      <c r="E1" s="4"/>
      <c r="F1" s="4"/>
      <c r="G1" s="4"/>
      <c r="H1" s="4"/>
      <c r="I1" s="4"/>
      <c r="J1" s="4"/>
      <c r="K1" s="4"/>
    </row>
    <row r="2" spans="1:15" ht="46.5" customHeight="1" thickBot="1" x14ac:dyDescent="0.3">
      <c r="A2" s="5" t="s">
        <v>0</v>
      </c>
      <c r="B2" s="6" t="s">
        <v>2</v>
      </c>
      <c r="C2" s="6" t="s">
        <v>25</v>
      </c>
      <c r="D2" s="6" t="s">
        <v>7</v>
      </c>
      <c r="E2" s="6" t="s">
        <v>24</v>
      </c>
      <c r="F2" s="6" t="s">
        <v>7</v>
      </c>
      <c r="G2" s="6" t="s">
        <v>11</v>
      </c>
      <c r="H2" s="6" t="s">
        <v>7</v>
      </c>
      <c r="I2" s="6" t="s">
        <v>10</v>
      </c>
      <c r="J2" s="6" t="s">
        <v>7</v>
      </c>
      <c r="K2" s="7" t="s">
        <v>8</v>
      </c>
    </row>
    <row r="3" spans="1:15" x14ac:dyDescent="0.25">
      <c r="A3" s="151" t="s">
        <v>15</v>
      </c>
      <c r="B3" s="152">
        <v>37.6</v>
      </c>
      <c r="C3" s="153">
        <v>93085.106382978716</v>
      </c>
      <c r="D3" s="154">
        <f t="shared" ref="D3:D12" si="0">C3*B3</f>
        <v>3500000</v>
      </c>
      <c r="E3" s="144"/>
      <c r="F3" s="145"/>
      <c r="G3" s="146"/>
      <c r="H3" s="145"/>
      <c r="I3" s="144"/>
      <c r="J3" s="145"/>
      <c r="K3" s="147" t="s">
        <v>9</v>
      </c>
      <c r="L3" s="132" t="s">
        <v>85</v>
      </c>
    </row>
    <row r="4" spans="1:15" ht="15.75" thickBot="1" x14ac:dyDescent="0.3">
      <c r="A4" s="97" t="s">
        <v>16</v>
      </c>
      <c r="B4" s="98">
        <v>21.7</v>
      </c>
      <c r="C4" s="31">
        <v>117400</v>
      </c>
      <c r="D4" s="31">
        <f>C4*B4</f>
        <v>2547580</v>
      </c>
      <c r="E4" s="31">
        <v>117900</v>
      </c>
      <c r="F4" s="31">
        <f t="shared" ref="F4" si="1">E4*B4</f>
        <v>2558430</v>
      </c>
      <c r="G4" s="31">
        <v>118400</v>
      </c>
      <c r="H4" s="31">
        <f t="shared" ref="H4" si="2">G4*B4</f>
        <v>2569280</v>
      </c>
      <c r="I4" s="31">
        <v>118900</v>
      </c>
      <c r="J4" s="31">
        <f t="shared" ref="J4" si="3">I4*B4</f>
        <v>2580130</v>
      </c>
      <c r="K4" s="99" t="s">
        <v>9</v>
      </c>
    </row>
    <row r="5" spans="1:15" ht="15.75" thickTop="1" x14ac:dyDescent="0.25">
      <c r="A5" s="91"/>
      <c r="B5" s="92"/>
      <c r="C5" s="93"/>
      <c r="D5" s="94"/>
      <c r="E5" s="93"/>
      <c r="F5" s="94"/>
      <c r="G5" s="95"/>
      <c r="H5" s="94"/>
      <c r="I5" s="93"/>
      <c r="J5" s="94"/>
      <c r="K5" s="96"/>
    </row>
    <row r="6" spans="1:15" x14ac:dyDescent="0.25">
      <c r="A6" s="18" t="s">
        <v>17</v>
      </c>
      <c r="B6" s="44">
        <v>37</v>
      </c>
      <c r="C6" s="30">
        <f>86050+2000+5000</f>
        <v>93050</v>
      </c>
      <c r="D6" s="31">
        <f t="shared" ref="D6" si="4">C6*B6</f>
        <v>3442850</v>
      </c>
      <c r="E6" s="30">
        <f>86550+2000+5000</f>
        <v>93550</v>
      </c>
      <c r="F6" s="31">
        <f t="shared" ref="F6" si="5">E6*B6</f>
        <v>3461350</v>
      </c>
      <c r="G6" s="27">
        <f>87050+2000+5000</f>
        <v>94050</v>
      </c>
      <c r="H6" s="31">
        <f t="shared" ref="H6" si="6">G6*B6</f>
        <v>3479850</v>
      </c>
      <c r="I6" s="30">
        <f>87550+2000+5000</f>
        <v>94550</v>
      </c>
      <c r="J6" s="31">
        <f t="shared" ref="J6" si="7">I6*B6</f>
        <v>3498350</v>
      </c>
      <c r="K6" s="43" t="s">
        <v>9</v>
      </c>
    </row>
    <row r="7" spans="1:15" x14ac:dyDescent="0.25">
      <c r="A7" s="18" t="s">
        <v>17</v>
      </c>
      <c r="B7" s="53">
        <v>55</v>
      </c>
      <c r="C7" s="30">
        <f>74050+500+5000</f>
        <v>79550</v>
      </c>
      <c r="D7" s="31">
        <f t="shared" ref="D7" si="8">C7*B7</f>
        <v>4375250</v>
      </c>
      <c r="E7" s="30">
        <f>74550+500+5000</f>
        <v>80050</v>
      </c>
      <c r="F7" s="31">
        <f t="shared" ref="F7" si="9">E7*B7</f>
        <v>4402750</v>
      </c>
      <c r="G7" s="27">
        <f>75050+500+5000</f>
        <v>80550</v>
      </c>
      <c r="H7" s="31">
        <f t="shared" ref="H7" si="10">G7*B7</f>
        <v>4430250</v>
      </c>
      <c r="I7" s="30">
        <f>75550+500+5000</f>
        <v>81050</v>
      </c>
      <c r="J7" s="31">
        <f t="shared" ref="J7" si="11">I7*B7</f>
        <v>4457750</v>
      </c>
      <c r="K7" s="43" t="s">
        <v>9</v>
      </c>
    </row>
    <row r="8" spans="1:15" ht="15.75" thickBot="1" x14ac:dyDescent="0.3">
      <c r="A8" s="45" t="s">
        <v>18</v>
      </c>
      <c r="B8" s="54">
        <v>56.5</v>
      </c>
      <c r="C8" s="58">
        <f>74050+500+5000</f>
        <v>79550</v>
      </c>
      <c r="D8" s="55">
        <f t="shared" si="0"/>
        <v>4494575</v>
      </c>
      <c r="E8" s="58">
        <f>74550+500+5000</f>
        <v>80050</v>
      </c>
      <c r="F8" s="55">
        <f t="shared" ref="F8:F12" si="12">E8*B8</f>
        <v>4522825</v>
      </c>
      <c r="G8" s="59">
        <f>75050+500+5000</f>
        <v>80550</v>
      </c>
      <c r="H8" s="55">
        <f t="shared" ref="H8" si="13">G8*B8</f>
        <v>4551075</v>
      </c>
      <c r="I8" s="58">
        <f>75550+500+5000</f>
        <v>81050</v>
      </c>
      <c r="J8" s="55">
        <f t="shared" ref="J8" si="14">I8*B8</f>
        <v>4579325</v>
      </c>
      <c r="K8" s="60" t="s">
        <v>9</v>
      </c>
    </row>
    <row r="9" spans="1:15" x14ac:dyDescent="0.25">
      <c r="A9" s="97" t="s">
        <v>43</v>
      </c>
      <c r="B9" s="98">
        <v>21.3</v>
      </c>
      <c r="C9" s="29">
        <v>117400</v>
      </c>
      <c r="D9" s="31">
        <f t="shared" si="0"/>
        <v>2500620</v>
      </c>
      <c r="E9" s="29">
        <v>117900</v>
      </c>
      <c r="F9" s="29">
        <f t="shared" si="12"/>
        <v>2511270</v>
      </c>
      <c r="G9" s="29">
        <v>118400</v>
      </c>
      <c r="H9" s="29">
        <f>G9*B9</f>
        <v>2521920</v>
      </c>
      <c r="I9" s="29">
        <v>118900</v>
      </c>
      <c r="J9" s="29">
        <f>I9*B9</f>
        <v>2532570</v>
      </c>
      <c r="K9" s="128" t="s">
        <v>9</v>
      </c>
      <c r="L9" s="47"/>
      <c r="M9" s="47"/>
      <c r="N9" s="47"/>
      <c r="O9" s="47"/>
    </row>
    <row r="10" spans="1:15" x14ac:dyDescent="0.25">
      <c r="A10" s="18" t="s">
        <v>44</v>
      </c>
      <c r="B10" s="19">
        <v>37</v>
      </c>
      <c r="C10" s="30">
        <f>86050+2000+5000</f>
        <v>93050</v>
      </c>
      <c r="D10" s="31">
        <f t="shared" si="0"/>
        <v>3442850</v>
      </c>
      <c r="E10" s="30">
        <f>86550+2000+5000</f>
        <v>93550</v>
      </c>
      <c r="F10" s="29">
        <f t="shared" si="12"/>
        <v>3461350</v>
      </c>
      <c r="G10" s="27">
        <f>87050+2000+5000</f>
        <v>94050</v>
      </c>
      <c r="H10" s="29">
        <f t="shared" ref="H10:H12" si="15">G10*B10</f>
        <v>3479850</v>
      </c>
      <c r="I10" s="28">
        <f>87550+2000+5000</f>
        <v>94550</v>
      </c>
      <c r="J10" s="29">
        <f t="shared" ref="J10:J12" si="16">I10*B10</f>
        <v>3498350</v>
      </c>
      <c r="K10" s="46" t="s">
        <v>9</v>
      </c>
      <c r="L10" s="47"/>
      <c r="M10" s="47"/>
      <c r="O10" s="47"/>
    </row>
    <row r="11" spans="1:15" x14ac:dyDescent="0.25">
      <c r="A11" s="18" t="s">
        <v>44</v>
      </c>
      <c r="B11" s="44">
        <v>55</v>
      </c>
      <c r="C11" s="30">
        <f>74050+500+5000</f>
        <v>79550</v>
      </c>
      <c r="D11" s="31">
        <f t="shared" si="0"/>
        <v>4375250</v>
      </c>
      <c r="E11" s="30">
        <f>74550+500+5000</f>
        <v>80050</v>
      </c>
      <c r="F11" s="29">
        <f t="shared" si="12"/>
        <v>4402750</v>
      </c>
      <c r="G11" s="27">
        <f>75050+500+5000</f>
        <v>80550</v>
      </c>
      <c r="H11" s="29">
        <f t="shared" si="15"/>
        <v>4430250</v>
      </c>
      <c r="I11" s="28">
        <f>75550+500+5000</f>
        <v>81050</v>
      </c>
      <c r="J11" s="29">
        <f t="shared" si="16"/>
        <v>4457750</v>
      </c>
      <c r="K11" s="46" t="s">
        <v>9</v>
      </c>
      <c r="L11" s="47"/>
      <c r="M11" s="47"/>
      <c r="O11" s="47"/>
    </row>
    <row r="12" spans="1:15" x14ac:dyDescent="0.25">
      <c r="A12" s="18" t="s">
        <v>45</v>
      </c>
      <c r="B12" s="53">
        <v>64.7</v>
      </c>
      <c r="C12" s="33">
        <f>70500+1000+5000</f>
        <v>76500</v>
      </c>
      <c r="D12" s="31">
        <f t="shared" si="0"/>
        <v>4949550</v>
      </c>
      <c r="E12" s="33">
        <f>71000+1000+5000</f>
        <v>77000</v>
      </c>
      <c r="F12" s="29">
        <f t="shared" si="12"/>
        <v>4981900</v>
      </c>
      <c r="G12" s="26">
        <f>71500+1000+5000</f>
        <v>77500</v>
      </c>
      <c r="H12" s="29">
        <f t="shared" si="15"/>
        <v>5014250</v>
      </c>
      <c r="I12" s="28">
        <f>72000+1000+5000</f>
        <v>78000</v>
      </c>
      <c r="J12" s="29">
        <f t="shared" si="16"/>
        <v>5046600</v>
      </c>
      <c r="K12" s="43" t="s">
        <v>9</v>
      </c>
      <c r="L12" s="47"/>
      <c r="M12" s="47"/>
      <c r="O12" s="47"/>
    </row>
    <row r="13" spans="1:15" ht="15.75" thickBot="1" x14ac:dyDescent="0.3">
      <c r="A13" s="169"/>
      <c r="B13" s="167"/>
      <c r="C13" s="167"/>
      <c r="D13" s="167"/>
      <c r="E13" s="167"/>
      <c r="F13" s="167"/>
      <c r="G13" s="167"/>
      <c r="H13" s="167"/>
      <c r="I13" s="167"/>
      <c r="J13" s="168"/>
      <c r="K13" s="170"/>
    </row>
    <row r="14" spans="1:15" x14ac:dyDescent="0.25">
      <c r="A14" s="97" t="s">
        <v>93</v>
      </c>
      <c r="B14" s="98">
        <v>21.3</v>
      </c>
      <c r="C14" s="29">
        <v>117400</v>
      </c>
      <c r="D14" s="31">
        <f t="shared" ref="D14" si="17">C14*B14</f>
        <v>2500620</v>
      </c>
      <c r="E14" s="29">
        <v>117900</v>
      </c>
      <c r="F14" s="29">
        <f t="shared" ref="F14" si="18">E14*B14</f>
        <v>2511270</v>
      </c>
      <c r="G14" s="29">
        <v>118400</v>
      </c>
      <c r="H14" s="29">
        <f>G14*B14</f>
        <v>2521920</v>
      </c>
      <c r="I14" s="29">
        <v>118900</v>
      </c>
      <c r="J14" s="29">
        <f>I14*B14</f>
        <v>2532570</v>
      </c>
      <c r="K14" s="99" t="s">
        <v>9</v>
      </c>
      <c r="L14" s="47"/>
      <c r="M14" s="47"/>
      <c r="N14" s="47"/>
      <c r="O14" s="47"/>
    </row>
    <row r="15" spans="1:15" x14ac:dyDescent="0.25">
      <c r="A15" s="18" t="s">
        <v>76</v>
      </c>
      <c r="B15" s="53">
        <v>37</v>
      </c>
      <c r="C15" s="33">
        <f>86200+250+1000+2000+5000</f>
        <v>94450</v>
      </c>
      <c r="D15" s="32">
        <f t="shared" ref="D15:D16" si="19">C15*B15</f>
        <v>3494650</v>
      </c>
      <c r="E15" s="33">
        <f>86700+250+1000+2000+5000</f>
        <v>94950</v>
      </c>
      <c r="F15" s="32">
        <f t="shared" ref="F15:F16" si="20">E15*B15</f>
        <v>3513150</v>
      </c>
      <c r="G15" s="26">
        <f>87200+250+1000+2000+5000</f>
        <v>95450</v>
      </c>
      <c r="H15" s="32">
        <f t="shared" ref="H15:H16" si="21">G15*B15</f>
        <v>3531650</v>
      </c>
      <c r="I15" s="33">
        <f>87700+250+1000+2000+5000</f>
        <v>95950</v>
      </c>
      <c r="J15" s="32">
        <f>I15*B15</f>
        <v>3550150</v>
      </c>
      <c r="K15" s="46" t="s">
        <v>9</v>
      </c>
    </row>
    <row r="16" spans="1:15" x14ac:dyDescent="0.25">
      <c r="A16" s="18" t="s">
        <v>79</v>
      </c>
      <c r="B16" s="44">
        <v>55</v>
      </c>
      <c r="C16" s="30">
        <f>74050+1000+500+5000</f>
        <v>80550</v>
      </c>
      <c r="D16" s="31">
        <f t="shared" si="19"/>
        <v>4430250</v>
      </c>
      <c r="E16" s="30">
        <f>74550+1000+500+5000</f>
        <v>81050</v>
      </c>
      <c r="F16" s="29">
        <f t="shared" si="20"/>
        <v>4457750</v>
      </c>
      <c r="G16" s="27">
        <f>75050+1000+500+5000</f>
        <v>81550</v>
      </c>
      <c r="H16" s="29">
        <f t="shared" si="21"/>
        <v>4485250</v>
      </c>
      <c r="I16" s="28">
        <f>75550+1000+500+5000</f>
        <v>82050</v>
      </c>
      <c r="J16" s="29">
        <f t="shared" ref="J16" si="22">I16*B16</f>
        <v>4512750</v>
      </c>
      <c r="K16" s="46" t="s">
        <v>9</v>
      </c>
      <c r="L16" s="47"/>
      <c r="M16" s="47"/>
      <c r="O16" s="47"/>
    </row>
    <row r="17" spans="1:15" ht="15.75" thickBot="1" x14ac:dyDescent="0.3">
      <c r="A17" s="45" t="s">
        <v>76</v>
      </c>
      <c r="B17" s="54">
        <v>64.7</v>
      </c>
      <c r="C17" s="58">
        <f>70400+250+1000+1000+5000</f>
        <v>77650</v>
      </c>
      <c r="D17" s="55">
        <f t="shared" ref="D17" si="23">C17*B17</f>
        <v>5023955</v>
      </c>
      <c r="E17" s="58">
        <f>70900+250+1000+1000+5000</f>
        <v>78150</v>
      </c>
      <c r="F17" s="55">
        <f t="shared" ref="F17" si="24">E17*B17</f>
        <v>5056305</v>
      </c>
      <c r="G17" s="59">
        <f>71400+250+1000+1000+5000</f>
        <v>78650</v>
      </c>
      <c r="H17" s="55">
        <f t="shared" ref="H17" si="25">G17*B17</f>
        <v>5088655</v>
      </c>
      <c r="I17" s="59">
        <f>71900+250+1000+1000+5000</f>
        <v>79150</v>
      </c>
      <c r="J17" s="55">
        <f t="shared" ref="J17" si="26">I17*B17</f>
        <v>5121005</v>
      </c>
      <c r="K17" s="60" t="s">
        <v>9</v>
      </c>
    </row>
    <row r="18" spans="1:15" ht="15.75" thickBot="1" x14ac:dyDescent="0.3"/>
    <row r="19" spans="1:15" x14ac:dyDescent="0.25">
      <c r="A19" s="171" t="s">
        <v>94</v>
      </c>
      <c r="B19" s="172">
        <v>28.2</v>
      </c>
      <c r="C19" s="173">
        <v>104450</v>
      </c>
      <c r="D19" s="174">
        <f t="shared" ref="D19:D20" si="27">C19*B19</f>
        <v>2945490</v>
      </c>
      <c r="E19" s="173">
        <v>104950</v>
      </c>
      <c r="F19" s="175">
        <f t="shared" ref="F19:F20" si="28">E19*B19</f>
        <v>2959590</v>
      </c>
      <c r="G19" s="176">
        <v>105450</v>
      </c>
      <c r="H19" s="175">
        <f t="shared" ref="H19:H20" si="29">G19*B19</f>
        <v>2973690</v>
      </c>
      <c r="I19" s="177">
        <v>105950</v>
      </c>
      <c r="J19" s="175">
        <f t="shared" ref="J19:J20" si="30">I19*B19</f>
        <v>2987790</v>
      </c>
      <c r="K19" s="178" t="s">
        <v>9</v>
      </c>
      <c r="L19" s="47"/>
      <c r="M19" s="47"/>
      <c r="O19" s="47"/>
    </row>
    <row r="20" spans="1:15" ht="15.75" thickBot="1" x14ac:dyDescent="0.3">
      <c r="A20" s="45" t="s">
        <v>95</v>
      </c>
      <c r="B20" s="54">
        <v>64.7</v>
      </c>
      <c r="C20" s="58">
        <f>70400+250+1000+1000+5000</f>
        <v>77650</v>
      </c>
      <c r="D20" s="55">
        <f t="shared" si="27"/>
        <v>5023955</v>
      </c>
      <c r="E20" s="58">
        <f>70900+250+1000+1000+5000</f>
        <v>78150</v>
      </c>
      <c r="F20" s="55">
        <f t="shared" si="28"/>
        <v>5056305</v>
      </c>
      <c r="G20" s="59">
        <f>71400+250+1000+1000+5000</f>
        <v>78650</v>
      </c>
      <c r="H20" s="55">
        <f t="shared" si="29"/>
        <v>5088655</v>
      </c>
      <c r="I20" s="59">
        <f>71900+250+1000+1000+5000</f>
        <v>79150</v>
      </c>
      <c r="J20" s="55">
        <f t="shared" si="30"/>
        <v>5121005</v>
      </c>
      <c r="K20" s="60" t="s">
        <v>9</v>
      </c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4"/>
  <sheetViews>
    <sheetView zoomScale="90" zoomScaleNormal="90" workbookViewId="0">
      <selection activeCell="P10" sqref="P10"/>
    </sheetView>
  </sheetViews>
  <sheetFormatPr defaultColWidth="8.85546875" defaultRowHeight="15" x14ac:dyDescent="0.25"/>
  <cols>
    <col min="1" max="1" width="20.5703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" customWidth="1"/>
    <col min="7" max="7" width="20" customWidth="1"/>
    <col min="9" max="9" width="13.7109375" customWidth="1"/>
    <col min="10" max="10" width="11.140625" customWidth="1"/>
    <col min="11" max="11" width="10.85546875" customWidth="1"/>
  </cols>
  <sheetData>
    <row r="1" spans="1:7" s="2" customFormat="1" ht="18.75" x14ac:dyDescent="0.3">
      <c r="A1" s="14" t="s">
        <v>99</v>
      </c>
    </row>
    <row r="2" spans="1:7" s="2" customFormat="1" ht="18.75" x14ac:dyDescent="0.3">
      <c r="A2" s="14" t="s">
        <v>41</v>
      </c>
      <c r="B2" s="21"/>
      <c r="C2" s="21"/>
      <c r="D2" s="21"/>
      <c r="E2" s="21"/>
      <c r="F2" s="21"/>
      <c r="G2" s="21"/>
    </row>
    <row r="3" spans="1:7" s="2" customFormat="1" ht="19.5" thickBot="1" x14ac:dyDescent="0.35">
      <c r="A3" s="14"/>
      <c r="B3" s="21"/>
      <c r="C3" s="21"/>
      <c r="D3" s="21"/>
      <c r="E3" s="21"/>
      <c r="F3" s="21"/>
      <c r="G3" s="21"/>
    </row>
    <row r="4" spans="1:7" ht="45.75" thickBot="1" x14ac:dyDescent="0.3">
      <c r="A4" s="34" t="s">
        <v>0</v>
      </c>
      <c r="B4" s="35" t="s">
        <v>3</v>
      </c>
      <c r="C4" s="36" t="s">
        <v>12</v>
      </c>
      <c r="D4" s="37" t="s">
        <v>4</v>
      </c>
      <c r="E4" s="36" t="s">
        <v>13</v>
      </c>
      <c r="F4" s="37" t="s">
        <v>4</v>
      </c>
      <c r="G4" s="38" t="s">
        <v>5</v>
      </c>
    </row>
    <row r="5" spans="1:7" ht="16.5" thickTop="1" thickBot="1" x14ac:dyDescent="0.3">
      <c r="A5" s="101" t="s">
        <v>52</v>
      </c>
      <c r="B5" s="102">
        <v>38.25</v>
      </c>
      <c r="C5" s="103">
        <f>71904+500+5000</f>
        <v>77404</v>
      </c>
      <c r="D5" s="104">
        <f t="shared" ref="D5" si="0">C5*B5</f>
        <v>2960703</v>
      </c>
      <c r="E5" s="104"/>
      <c r="F5" s="104"/>
      <c r="G5" s="105" t="s">
        <v>53</v>
      </c>
    </row>
    <row r="6" spans="1:7" ht="15.75" thickTop="1" x14ac:dyDescent="0.25">
      <c r="A6" s="106" t="s">
        <v>54</v>
      </c>
      <c r="B6" s="107">
        <v>16.88</v>
      </c>
      <c r="C6" s="108">
        <v>118250</v>
      </c>
      <c r="D6" s="108">
        <f>C6*B6</f>
        <v>1996059.9999999998</v>
      </c>
      <c r="E6" s="108">
        <v>119250</v>
      </c>
      <c r="F6" s="108">
        <f>E6*B6</f>
        <v>2012939.9999999998</v>
      </c>
      <c r="G6" s="109" t="s">
        <v>53</v>
      </c>
    </row>
    <row r="7" spans="1:7" ht="15.75" thickBot="1" x14ac:dyDescent="0.3">
      <c r="A7" s="113" t="s">
        <v>55</v>
      </c>
      <c r="B7" s="114">
        <v>38.159999999999997</v>
      </c>
      <c r="C7" s="115">
        <f>72044+5000</f>
        <v>77044</v>
      </c>
      <c r="D7" s="24">
        <f t="shared" ref="D7" si="1">C7*B7</f>
        <v>2939999.0399999996</v>
      </c>
      <c r="E7" s="115">
        <f>73044+5000</f>
        <v>78044</v>
      </c>
      <c r="F7" s="24">
        <f t="shared" ref="F7" si="2">E7*B7</f>
        <v>2978159.0399999996</v>
      </c>
      <c r="G7" s="25" t="s">
        <v>53</v>
      </c>
    </row>
    <row r="8" spans="1:7" ht="15.75" thickTop="1" x14ac:dyDescent="0.25">
      <c r="A8" s="106" t="s">
        <v>56</v>
      </c>
      <c r="B8" s="107">
        <v>16.88</v>
      </c>
      <c r="C8" s="108">
        <v>118250</v>
      </c>
      <c r="D8" s="108">
        <f>C8*B8</f>
        <v>1996059.9999999998</v>
      </c>
      <c r="E8" s="108">
        <v>119250</v>
      </c>
      <c r="F8" s="108">
        <f>E8*B8</f>
        <v>2012939.9999999998</v>
      </c>
      <c r="G8" s="109" t="s">
        <v>53</v>
      </c>
    </row>
    <row r="9" spans="1:7" x14ac:dyDescent="0.25">
      <c r="A9" s="40" t="s">
        <v>57</v>
      </c>
      <c r="B9" s="112">
        <v>38.159999999999997</v>
      </c>
      <c r="C9" s="9">
        <v>77044</v>
      </c>
      <c r="D9" s="15">
        <f t="shared" ref="D9:D10" si="3">C9*B9</f>
        <v>2939999.0399999996</v>
      </c>
      <c r="E9" s="9">
        <v>78044</v>
      </c>
      <c r="F9" s="15">
        <f t="shared" ref="F9" si="4">E9*B9</f>
        <v>2978159.0399999996</v>
      </c>
      <c r="G9" s="13" t="s">
        <v>53</v>
      </c>
    </row>
    <row r="10" spans="1:7" ht="15.75" thickBot="1" x14ac:dyDescent="0.3">
      <c r="A10" s="113" t="s">
        <v>58</v>
      </c>
      <c r="B10" s="114">
        <v>57.88</v>
      </c>
      <c r="C10" s="115">
        <v>73253</v>
      </c>
      <c r="D10" s="24">
        <f t="shared" si="3"/>
        <v>4239883.6400000006</v>
      </c>
      <c r="E10" s="115">
        <v>74253</v>
      </c>
      <c r="F10" s="24">
        <f t="shared" ref="F10" si="5">E10*B10</f>
        <v>4297763.6400000006</v>
      </c>
      <c r="G10" s="25" t="s">
        <v>53</v>
      </c>
    </row>
    <row r="11" spans="1:7" ht="15.75" thickTop="1" x14ac:dyDescent="0.25">
      <c r="A11" s="39" t="s">
        <v>59</v>
      </c>
      <c r="B11" s="57">
        <v>38.25</v>
      </c>
      <c r="C11" s="9">
        <v>77404</v>
      </c>
      <c r="D11" s="15">
        <f t="shared" ref="D11:D12" si="6">C11*B11</f>
        <v>2960703</v>
      </c>
      <c r="E11" s="15"/>
      <c r="F11" s="15"/>
      <c r="G11" s="10" t="s">
        <v>53</v>
      </c>
    </row>
    <row r="12" spans="1:7" ht="15.75" thickBot="1" x14ac:dyDescent="0.3">
      <c r="A12" s="113" t="s">
        <v>59</v>
      </c>
      <c r="B12" s="116">
        <v>39</v>
      </c>
      <c r="C12" s="115">
        <v>76574</v>
      </c>
      <c r="D12" s="24">
        <f t="shared" si="6"/>
        <v>2986386</v>
      </c>
      <c r="E12" s="115">
        <v>77574</v>
      </c>
      <c r="F12" s="24">
        <f t="shared" ref="F12" si="7">E12*B12</f>
        <v>3025386</v>
      </c>
      <c r="G12" s="25" t="s">
        <v>53</v>
      </c>
    </row>
    <row r="13" spans="1:7" ht="15.75" thickTop="1" x14ac:dyDescent="0.25">
      <c r="A13" s="40" t="s">
        <v>60</v>
      </c>
      <c r="B13" s="112">
        <v>37.29</v>
      </c>
      <c r="C13" s="9">
        <v>77404</v>
      </c>
      <c r="D13" s="15">
        <f t="shared" ref="D13:D16" si="8">C13*B13</f>
        <v>2886395.16</v>
      </c>
      <c r="E13" s="9">
        <v>78404</v>
      </c>
      <c r="F13" s="15">
        <f t="shared" ref="F13:F14" si="9">E13*B13</f>
        <v>2923685.16</v>
      </c>
      <c r="G13" s="10" t="s">
        <v>53</v>
      </c>
    </row>
    <row r="14" spans="1:7" x14ac:dyDescent="0.25">
      <c r="A14" s="40" t="s">
        <v>60</v>
      </c>
      <c r="B14" s="112">
        <v>37.409999999999997</v>
      </c>
      <c r="C14" s="9">
        <v>77404</v>
      </c>
      <c r="D14" s="15">
        <f t="shared" si="8"/>
        <v>2895683.6399999997</v>
      </c>
      <c r="E14" s="9">
        <v>78404</v>
      </c>
      <c r="F14" s="15">
        <f t="shared" si="9"/>
        <v>2933093.6399999997</v>
      </c>
      <c r="G14" s="10" t="s">
        <v>53</v>
      </c>
    </row>
    <row r="15" spans="1:7" x14ac:dyDescent="0.25">
      <c r="A15" s="40" t="s">
        <v>60</v>
      </c>
      <c r="B15" s="112">
        <v>38.25</v>
      </c>
      <c r="C15" s="9">
        <v>77404</v>
      </c>
      <c r="D15" s="15">
        <f t="shared" si="8"/>
        <v>2960703</v>
      </c>
      <c r="E15" s="15"/>
      <c r="F15" s="15"/>
      <c r="G15" s="10" t="s">
        <v>53</v>
      </c>
    </row>
    <row r="16" spans="1:7" ht="15.75" thickBot="1" x14ac:dyDescent="0.3">
      <c r="A16" s="113" t="s">
        <v>60</v>
      </c>
      <c r="B16" s="116">
        <v>39</v>
      </c>
      <c r="C16" s="115">
        <v>76574</v>
      </c>
      <c r="D16" s="24">
        <f t="shared" si="8"/>
        <v>2986386</v>
      </c>
      <c r="E16" s="115">
        <v>77574</v>
      </c>
      <c r="F16" s="24">
        <f t="shared" ref="F16" si="10">E16*B16</f>
        <v>3025386</v>
      </c>
      <c r="G16" s="25" t="s">
        <v>53</v>
      </c>
    </row>
    <row r="17" spans="1:7" ht="15.75" thickTop="1" x14ac:dyDescent="0.25">
      <c r="A17" s="40" t="s">
        <v>61</v>
      </c>
      <c r="B17" s="112">
        <v>37.29</v>
      </c>
      <c r="C17" s="9">
        <v>77404</v>
      </c>
      <c r="D17" s="15">
        <f t="shared" ref="D17:D20" si="11">C17*B17</f>
        <v>2886395.16</v>
      </c>
      <c r="E17" s="9">
        <v>78404</v>
      </c>
      <c r="F17" s="15">
        <f t="shared" ref="F17:F18" si="12">E17*B17</f>
        <v>2923685.16</v>
      </c>
      <c r="G17" s="10" t="s">
        <v>53</v>
      </c>
    </row>
    <row r="18" spans="1:7" x14ac:dyDescent="0.25">
      <c r="A18" s="40" t="s">
        <v>61</v>
      </c>
      <c r="B18" s="112">
        <v>37.409999999999997</v>
      </c>
      <c r="C18" s="9">
        <v>77404</v>
      </c>
      <c r="D18" s="15">
        <f t="shared" si="11"/>
        <v>2895683.6399999997</v>
      </c>
      <c r="E18" s="9">
        <v>78404</v>
      </c>
      <c r="F18" s="15">
        <f t="shared" si="12"/>
        <v>2933093.6399999997</v>
      </c>
      <c r="G18" s="10" t="s">
        <v>53</v>
      </c>
    </row>
    <row r="19" spans="1:7" x14ac:dyDescent="0.25">
      <c r="A19" s="40" t="s">
        <v>61</v>
      </c>
      <c r="B19" s="112">
        <v>38.25</v>
      </c>
      <c r="C19" s="9">
        <v>77404</v>
      </c>
      <c r="D19" s="15">
        <f t="shared" si="11"/>
        <v>2960703</v>
      </c>
      <c r="E19" s="15"/>
      <c r="F19" s="15"/>
      <c r="G19" s="10" t="s">
        <v>53</v>
      </c>
    </row>
    <row r="20" spans="1:7" ht="15.75" thickBot="1" x14ac:dyDescent="0.3">
      <c r="A20" s="113" t="s">
        <v>61</v>
      </c>
      <c r="B20" s="114">
        <v>39</v>
      </c>
      <c r="C20" s="115">
        <v>76574</v>
      </c>
      <c r="D20" s="24">
        <f t="shared" si="11"/>
        <v>2986386</v>
      </c>
      <c r="E20" s="115">
        <v>77574</v>
      </c>
      <c r="F20" s="24">
        <f t="shared" ref="F20" si="13">E20*B20</f>
        <v>3025386</v>
      </c>
      <c r="G20" s="25" t="s">
        <v>53</v>
      </c>
    </row>
    <row r="21" spans="1:7" ht="15.75" thickTop="1" x14ac:dyDescent="0.25">
      <c r="A21" s="40" t="s">
        <v>62</v>
      </c>
      <c r="B21" s="112">
        <v>37.29</v>
      </c>
      <c r="C21" s="9">
        <v>77404</v>
      </c>
      <c r="D21" s="15">
        <f t="shared" ref="D21:D25" si="14">C21*B21</f>
        <v>2886395.16</v>
      </c>
      <c r="E21" s="9">
        <v>78404</v>
      </c>
      <c r="F21" s="15">
        <f t="shared" ref="F21:F22" si="15">E21*B21</f>
        <v>2923685.16</v>
      </c>
      <c r="G21" s="10" t="s">
        <v>53</v>
      </c>
    </row>
    <row r="22" spans="1:7" x14ac:dyDescent="0.25">
      <c r="A22" s="40" t="s">
        <v>62</v>
      </c>
      <c r="B22" s="112">
        <v>37.409999999999997</v>
      </c>
      <c r="C22" s="9">
        <v>77404</v>
      </c>
      <c r="D22" s="15">
        <f t="shared" si="14"/>
        <v>2895683.6399999997</v>
      </c>
      <c r="E22" s="9">
        <v>78404</v>
      </c>
      <c r="F22" s="15">
        <f t="shared" si="15"/>
        <v>2933093.6399999997</v>
      </c>
      <c r="G22" s="10" t="s">
        <v>53</v>
      </c>
    </row>
    <row r="23" spans="1:7" x14ac:dyDescent="0.25">
      <c r="A23" s="40" t="s">
        <v>62</v>
      </c>
      <c r="B23" s="112">
        <v>38.25</v>
      </c>
      <c r="C23" s="9">
        <v>77404</v>
      </c>
      <c r="D23" s="15">
        <f t="shared" si="14"/>
        <v>2960703</v>
      </c>
      <c r="E23" s="15"/>
      <c r="F23" s="15"/>
      <c r="G23" s="10" t="s">
        <v>53</v>
      </c>
    </row>
    <row r="24" spans="1:7" ht="15.75" thickBot="1" x14ac:dyDescent="0.3">
      <c r="A24" s="40" t="s">
        <v>62</v>
      </c>
      <c r="B24" s="57">
        <v>39</v>
      </c>
      <c r="C24" s="9">
        <v>76574</v>
      </c>
      <c r="D24" s="15">
        <f t="shared" si="14"/>
        <v>2986386</v>
      </c>
      <c r="E24" s="9">
        <v>77574</v>
      </c>
      <c r="F24" s="15">
        <f t="shared" ref="F24" si="16">E24*B24</f>
        <v>3025386</v>
      </c>
      <c r="G24" s="10" t="s">
        <v>53</v>
      </c>
    </row>
    <row r="25" spans="1:7" ht="16.5" thickTop="1" thickBot="1" x14ac:dyDescent="0.3">
      <c r="A25" s="101" t="s">
        <v>63</v>
      </c>
      <c r="B25" s="102">
        <v>38.25</v>
      </c>
      <c r="C25" s="103">
        <v>79354</v>
      </c>
      <c r="D25" s="104">
        <f t="shared" si="14"/>
        <v>3035290.5</v>
      </c>
      <c r="E25" s="104"/>
      <c r="F25" s="104"/>
      <c r="G25" s="105" t="s">
        <v>53</v>
      </c>
    </row>
    <row r="26" spans="1:7" ht="15.75" thickTop="1" x14ac:dyDescent="0.25">
      <c r="A26" s="106" t="s">
        <v>64</v>
      </c>
      <c r="B26" s="107">
        <v>17</v>
      </c>
      <c r="C26" s="108">
        <v>118250</v>
      </c>
      <c r="D26" s="108">
        <f>C26*B26</f>
        <v>2010250</v>
      </c>
      <c r="E26" s="108">
        <v>119250</v>
      </c>
      <c r="F26" s="108">
        <f>E26*B26</f>
        <v>2027250</v>
      </c>
      <c r="G26" s="109" t="s">
        <v>53</v>
      </c>
    </row>
    <row r="27" spans="1:7" ht="15.75" thickBot="1" x14ac:dyDescent="0.3">
      <c r="A27" s="106" t="s">
        <v>64</v>
      </c>
      <c r="B27" s="110">
        <v>20.100000000000001</v>
      </c>
      <c r="C27" s="111">
        <v>107250</v>
      </c>
      <c r="D27" s="111">
        <f t="shared" ref="D27" si="17">C27*B27</f>
        <v>2155725</v>
      </c>
      <c r="E27" s="111">
        <v>108250</v>
      </c>
      <c r="F27" s="111">
        <f t="shared" ref="F27" si="18">E27*B27</f>
        <v>2175825</v>
      </c>
      <c r="G27" s="117" t="s">
        <v>53</v>
      </c>
    </row>
    <row r="28" spans="1:7" ht="15.75" thickTop="1" x14ac:dyDescent="0.25">
      <c r="A28" s="118" t="s">
        <v>65</v>
      </c>
      <c r="B28" s="119">
        <v>17</v>
      </c>
      <c r="C28" s="120">
        <v>118250</v>
      </c>
      <c r="D28" s="120">
        <f>C28*B28</f>
        <v>2010250</v>
      </c>
      <c r="E28" s="120">
        <v>119250</v>
      </c>
      <c r="F28" s="120">
        <f>E28*B28</f>
        <v>2027250</v>
      </c>
      <c r="G28" s="121" t="s">
        <v>53</v>
      </c>
    </row>
    <row r="29" spans="1:7" x14ac:dyDescent="0.25">
      <c r="A29" s="106" t="s">
        <v>65</v>
      </c>
      <c r="B29" s="110">
        <v>20.100000000000001</v>
      </c>
      <c r="C29" s="111">
        <v>107250</v>
      </c>
      <c r="D29" s="111">
        <f t="shared" ref="D29" si="19">C29*B29</f>
        <v>2155725</v>
      </c>
      <c r="E29" s="111">
        <v>108250</v>
      </c>
      <c r="F29" s="111">
        <f t="shared" ref="F29" si="20">E29*B29</f>
        <v>2175825</v>
      </c>
      <c r="G29" s="117" t="s">
        <v>53</v>
      </c>
    </row>
    <row r="30" spans="1:7" x14ac:dyDescent="0.25">
      <c r="A30" s="106" t="s">
        <v>66</v>
      </c>
      <c r="B30" s="110">
        <v>20.2</v>
      </c>
      <c r="C30" s="111">
        <v>107250</v>
      </c>
      <c r="D30" s="111">
        <f>C30*B30</f>
        <v>2166450</v>
      </c>
      <c r="E30" s="111"/>
      <c r="F30" s="111"/>
      <c r="G30" s="117" t="s">
        <v>53</v>
      </c>
    </row>
    <row r="31" spans="1:7" x14ac:dyDescent="0.25">
      <c r="A31" s="40" t="s">
        <v>67</v>
      </c>
      <c r="B31" s="112">
        <v>38.200000000000003</v>
      </c>
      <c r="C31" s="9">
        <v>75404</v>
      </c>
      <c r="D31" s="15">
        <f t="shared" ref="D31:D36" si="21">C31*B31</f>
        <v>2880432.8000000003</v>
      </c>
      <c r="E31" s="9">
        <v>76404</v>
      </c>
      <c r="F31" s="15">
        <f t="shared" ref="F31" si="22">E31*B31</f>
        <v>2918632.8000000003</v>
      </c>
      <c r="G31" s="10" t="s">
        <v>53</v>
      </c>
    </row>
    <row r="32" spans="1:7" x14ac:dyDescent="0.25">
      <c r="A32" s="40" t="s">
        <v>67</v>
      </c>
      <c r="B32" s="112">
        <v>38.299999999999997</v>
      </c>
      <c r="C32" s="9">
        <v>75404</v>
      </c>
      <c r="D32" s="15">
        <f t="shared" si="21"/>
        <v>2887973.1999999997</v>
      </c>
      <c r="E32" s="15"/>
      <c r="F32" s="15"/>
      <c r="G32" s="10" t="s">
        <v>53</v>
      </c>
    </row>
    <row r="33" spans="1:11" x14ac:dyDescent="0.25">
      <c r="A33" s="40" t="s">
        <v>67</v>
      </c>
      <c r="B33" s="112">
        <v>38.700000000000003</v>
      </c>
      <c r="C33" s="9">
        <v>74574</v>
      </c>
      <c r="D33" s="15">
        <f t="shared" si="21"/>
        <v>2886013.8000000003</v>
      </c>
      <c r="E33" s="9">
        <v>75574</v>
      </c>
      <c r="F33" s="15">
        <f t="shared" ref="F33" si="23">E33*B33</f>
        <v>2924713.8000000003</v>
      </c>
      <c r="G33" s="10" t="s">
        <v>53</v>
      </c>
    </row>
    <row r="34" spans="1:11" x14ac:dyDescent="0.25">
      <c r="A34" s="40" t="s">
        <v>67</v>
      </c>
      <c r="B34" s="112">
        <v>42.2</v>
      </c>
      <c r="C34" s="9">
        <v>71904</v>
      </c>
      <c r="D34" s="15">
        <f t="shared" si="21"/>
        <v>3034348.8000000003</v>
      </c>
      <c r="E34" s="9">
        <v>72904</v>
      </c>
      <c r="F34" s="15">
        <f>E34*B34</f>
        <v>3076548.8000000003</v>
      </c>
      <c r="G34" s="10" t="s">
        <v>53</v>
      </c>
    </row>
    <row r="35" spans="1:11" x14ac:dyDescent="0.25">
      <c r="A35" s="40" t="s">
        <v>67</v>
      </c>
      <c r="B35" s="112">
        <v>42.3</v>
      </c>
      <c r="C35" s="9">
        <v>71904</v>
      </c>
      <c r="D35" s="15">
        <f t="shared" si="21"/>
        <v>3041539.1999999997</v>
      </c>
      <c r="E35" s="9">
        <v>72904</v>
      </c>
      <c r="F35" s="15">
        <f>E35*B35</f>
        <v>3083839.1999999997</v>
      </c>
      <c r="G35" s="10" t="s">
        <v>53</v>
      </c>
    </row>
    <row r="36" spans="1:11" ht="15.75" thickBot="1" x14ac:dyDescent="0.3">
      <c r="A36" s="122" t="s">
        <v>68</v>
      </c>
      <c r="B36" s="83">
        <v>57.9</v>
      </c>
      <c r="C36" s="84">
        <v>71253</v>
      </c>
      <c r="D36" s="85">
        <f t="shared" si="21"/>
        <v>4125548.6999999997</v>
      </c>
      <c r="E36" s="84">
        <v>72253</v>
      </c>
      <c r="F36" s="85">
        <f t="shared" ref="F36" si="24">E36*B36</f>
        <v>4183448.6999999997</v>
      </c>
      <c r="G36" s="86" t="s">
        <v>53</v>
      </c>
    </row>
    <row r="37" spans="1:11" ht="15.75" thickBot="1" x14ac:dyDescent="0.3">
      <c r="A37" s="22"/>
      <c r="B37" s="20"/>
      <c r="C37" s="20"/>
      <c r="D37" s="20"/>
      <c r="E37" s="20"/>
      <c r="F37" s="20"/>
      <c r="G37" s="20"/>
    </row>
    <row r="38" spans="1:11" ht="42" customHeight="1" x14ac:dyDescent="0.25">
      <c r="A38" s="34" t="s">
        <v>0</v>
      </c>
      <c r="B38" s="35" t="s">
        <v>3</v>
      </c>
      <c r="C38" s="36" t="s">
        <v>12</v>
      </c>
      <c r="D38" s="37" t="s">
        <v>4</v>
      </c>
      <c r="E38" s="36" t="s">
        <v>13</v>
      </c>
      <c r="F38" s="37" t="s">
        <v>4</v>
      </c>
      <c r="G38" s="38" t="s">
        <v>5</v>
      </c>
    </row>
    <row r="39" spans="1:11" x14ac:dyDescent="0.25">
      <c r="A39" s="40" t="s">
        <v>49</v>
      </c>
      <c r="B39" s="56">
        <v>38.299999999999997</v>
      </c>
      <c r="C39" s="12">
        <v>75404</v>
      </c>
      <c r="D39" s="15">
        <f t="shared" ref="D39:D43" si="25">C39*B39</f>
        <v>2887973.1999999997</v>
      </c>
      <c r="E39" s="16"/>
      <c r="F39" s="16"/>
      <c r="G39" s="10" t="s">
        <v>69</v>
      </c>
      <c r="I39" s="47"/>
      <c r="J39" s="47"/>
      <c r="K39" s="47"/>
    </row>
    <row r="40" spans="1:11" x14ac:dyDescent="0.25">
      <c r="A40" s="40" t="s">
        <v>50</v>
      </c>
      <c r="B40" s="57">
        <v>48.45</v>
      </c>
      <c r="C40" s="9">
        <v>72088</v>
      </c>
      <c r="D40" s="15">
        <f t="shared" si="25"/>
        <v>3492663.6</v>
      </c>
      <c r="E40" s="9">
        <v>73088</v>
      </c>
      <c r="F40" s="15">
        <f t="shared" ref="F40:F43" si="26">E40*B40</f>
        <v>3541113.6</v>
      </c>
      <c r="G40" s="10" t="s">
        <v>69</v>
      </c>
      <c r="I40" s="47"/>
      <c r="J40" s="47"/>
      <c r="K40" s="47"/>
    </row>
    <row r="41" spans="1:11" x14ac:dyDescent="0.25">
      <c r="A41" s="40" t="s">
        <v>50</v>
      </c>
      <c r="B41" s="57">
        <v>55.6</v>
      </c>
      <c r="C41" s="9">
        <v>71253</v>
      </c>
      <c r="D41" s="15">
        <f t="shared" si="25"/>
        <v>3961666.8000000003</v>
      </c>
      <c r="E41" s="9">
        <v>72253</v>
      </c>
      <c r="F41" s="15">
        <f t="shared" si="26"/>
        <v>4017266.8000000003</v>
      </c>
      <c r="G41" s="10" t="s">
        <v>69</v>
      </c>
      <c r="I41" s="47"/>
      <c r="J41" s="47"/>
      <c r="K41" s="47"/>
    </row>
    <row r="42" spans="1:11" x14ac:dyDescent="0.25">
      <c r="A42" s="39" t="s">
        <v>51</v>
      </c>
      <c r="B42" s="88">
        <v>60.64</v>
      </c>
      <c r="C42" s="89">
        <v>68753</v>
      </c>
      <c r="D42" s="15">
        <f t="shared" si="25"/>
        <v>4169181.92</v>
      </c>
      <c r="E42" s="90"/>
      <c r="F42" s="90"/>
      <c r="G42" s="10" t="s">
        <v>69</v>
      </c>
      <c r="I42" s="47"/>
      <c r="J42" s="47"/>
      <c r="K42" s="47"/>
    </row>
    <row r="43" spans="1:11" ht="15.75" thickBot="1" x14ac:dyDescent="0.3">
      <c r="A43" s="87" t="s">
        <v>51</v>
      </c>
      <c r="B43" s="83">
        <v>65.069999999999993</v>
      </c>
      <c r="C43" s="84">
        <v>67753</v>
      </c>
      <c r="D43" s="85">
        <f t="shared" si="25"/>
        <v>4408687.71</v>
      </c>
      <c r="E43" s="84">
        <v>68753</v>
      </c>
      <c r="F43" s="85">
        <f t="shared" si="26"/>
        <v>4473757.71</v>
      </c>
      <c r="G43" s="123" t="s">
        <v>69</v>
      </c>
      <c r="J43" s="47"/>
      <c r="K43" s="47"/>
    </row>
    <row r="44" spans="1:11" x14ac:dyDescent="0.25">
      <c r="K44" s="47"/>
    </row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2"/>
  <sheetViews>
    <sheetView tabSelected="1" workbookViewId="0">
      <selection activeCell="I17" sqref="I17"/>
    </sheetView>
  </sheetViews>
  <sheetFormatPr defaultRowHeight="15" x14ac:dyDescent="0.25"/>
  <cols>
    <col min="1" max="1" width="5.85546875" style="63" customWidth="1"/>
    <col min="2" max="2" width="4.42578125" style="63" customWidth="1"/>
    <col min="3" max="4" width="9.140625" style="63" customWidth="1"/>
    <col min="5" max="5" width="3" style="63" customWidth="1"/>
    <col min="6" max="6" width="12" style="66" customWidth="1"/>
    <col min="7" max="7" width="8" style="63" customWidth="1"/>
    <col min="8" max="8" width="16.28515625" style="66" customWidth="1"/>
    <col min="9" max="9" width="14.5703125" style="63" customWidth="1"/>
    <col min="10" max="10" width="16.140625" style="63" customWidth="1"/>
    <col min="11" max="11" width="23.85546875" style="66" customWidth="1"/>
    <col min="12" max="12" width="63.42578125" style="63" customWidth="1"/>
    <col min="13" max="16384" width="9.140625" style="63"/>
  </cols>
  <sheetData>
    <row r="1" spans="1:12" ht="15.75" x14ac:dyDescent="0.25">
      <c r="A1" s="82" t="s">
        <v>98</v>
      </c>
    </row>
    <row r="2" spans="1:12" x14ac:dyDescent="0.25">
      <c r="A2" s="181" t="s">
        <v>32</v>
      </c>
      <c r="B2" s="181"/>
      <c r="C2" s="181"/>
      <c r="D2" s="181"/>
      <c r="E2" s="181"/>
      <c r="F2" s="64" t="s">
        <v>34</v>
      </c>
      <c r="G2" s="78" t="s">
        <v>35</v>
      </c>
      <c r="H2" s="79" t="s">
        <v>23</v>
      </c>
      <c r="I2" s="79" t="s">
        <v>39</v>
      </c>
      <c r="J2" s="79" t="s">
        <v>7</v>
      </c>
      <c r="K2" s="126" t="s">
        <v>71</v>
      </c>
    </row>
    <row r="3" spans="1:12" x14ac:dyDescent="0.25">
      <c r="A3" s="182" t="s">
        <v>42</v>
      </c>
      <c r="B3" s="182"/>
      <c r="C3" s="182"/>
      <c r="D3" s="182"/>
      <c r="E3" s="182"/>
      <c r="F3" s="182"/>
      <c r="G3" s="182"/>
      <c r="H3" s="182"/>
      <c r="I3" s="80"/>
      <c r="J3" s="80"/>
      <c r="K3" s="127"/>
    </row>
    <row r="4" spans="1:12" x14ac:dyDescent="0.25">
      <c r="A4" s="179"/>
      <c r="B4" s="179"/>
      <c r="C4" s="180" t="s">
        <v>70</v>
      </c>
      <c r="D4" s="180"/>
      <c r="E4" s="180"/>
      <c r="F4" s="65">
        <v>35.57</v>
      </c>
      <c r="G4" s="67">
        <v>3</v>
      </c>
      <c r="H4" s="124" t="s">
        <v>33</v>
      </c>
      <c r="I4" s="81">
        <v>84204.765251616525</v>
      </c>
      <c r="J4" s="143">
        <f t="shared" ref="J4" si="0">I4*F4</f>
        <v>2995163.5</v>
      </c>
      <c r="K4" s="125" t="s">
        <v>75</v>
      </c>
      <c r="L4" s="166" t="s">
        <v>92</v>
      </c>
    </row>
    <row r="5" spans="1:12" x14ac:dyDescent="0.25">
      <c r="A5" s="179"/>
      <c r="B5" s="179"/>
      <c r="C5" s="180" t="s">
        <v>80</v>
      </c>
      <c r="D5" s="180"/>
      <c r="E5" s="180"/>
      <c r="F5" s="65">
        <v>35.57</v>
      </c>
      <c r="G5" s="67">
        <v>6</v>
      </c>
      <c r="H5" s="124" t="s">
        <v>81</v>
      </c>
      <c r="I5" s="81">
        <v>91087.995501827376</v>
      </c>
      <c r="J5" s="143">
        <v>3240000</v>
      </c>
      <c r="K5" s="148" t="s">
        <v>82</v>
      </c>
      <c r="L5" s="166" t="s">
        <v>90</v>
      </c>
    </row>
    <row r="6" spans="1:12" x14ac:dyDescent="0.25">
      <c r="A6" s="179"/>
      <c r="B6" s="179"/>
      <c r="C6" s="180" t="s">
        <v>88</v>
      </c>
      <c r="D6" s="180"/>
      <c r="E6" s="180"/>
      <c r="F6" s="65">
        <v>35.67</v>
      </c>
      <c r="G6" s="67">
        <v>17</v>
      </c>
      <c r="H6" s="124" t="s">
        <v>89</v>
      </c>
      <c r="I6" s="81">
        <v>83390.117746004995</v>
      </c>
      <c r="J6" s="100">
        <f>I6*F6</f>
        <v>2974525.4999999981</v>
      </c>
      <c r="K6" s="148" t="s">
        <v>82</v>
      </c>
      <c r="L6" s="166" t="s">
        <v>91</v>
      </c>
    </row>
    <row r="7" spans="1:12" x14ac:dyDescent="0.25">
      <c r="J7" s="129"/>
    </row>
    <row r="8" spans="1:12" x14ac:dyDescent="0.25">
      <c r="J8" s="129"/>
    </row>
    <row r="9" spans="1:12" x14ac:dyDescent="0.25">
      <c r="J9" s="129"/>
    </row>
    <row r="10" spans="1:12" x14ac:dyDescent="0.25">
      <c r="J10" s="129"/>
    </row>
    <row r="11" spans="1:12" x14ac:dyDescent="0.25">
      <c r="J11" s="129"/>
    </row>
    <row r="12" spans="1:12" x14ac:dyDescent="0.25">
      <c r="J12" s="129"/>
    </row>
  </sheetData>
  <mergeCells count="9">
    <mergeCell ref="F3:H3"/>
    <mergeCell ref="A4:B4"/>
    <mergeCell ref="C4:E4"/>
    <mergeCell ref="A6:B6"/>
    <mergeCell ref="C6:E6"/>
    <mergeCell ref="A5:B5"/>
    <mergeCell ref="C5:E5"/>
    <mergeCell ref="A2:E2"/>
    <mergeCell ref="A3:E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Без ремонта</vt:lpstr>
      <vt:lpstr>ЖК Волга Лайф</vt:lpstr>
      <vt:lpstr>ЖК Лесная Мелодия 3</vt:lpstr>
      <vt:lpstr>ЖК Медовый</vt:lpstr>
      <vt:lpstr>Индивидуальные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2023-03-31T08:36:35Z</cp:lastPrinted>
  <dcterms:created xsi:type="dcterms:W3CDTF">2019-02-27T13:48:07Z</dcterms:created>
  <dcterms:modified xsi:type="dcterms:W3CDTF">2023-04-07T11:50:41Z</dcterms:modified>
</cp:coreProperties>
</file>